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חכל\תוכנית עבודה שנתית\"/>
    </mc:Choice>
  </mc:AlternateContent>
  <xr:revisionPtr revIDLastSave="0" documentId="8_{705173E9-D065-46B1-A3E7-181BE45B509C}" xr6:coauthVersionLast="47" xr6:coauthVersionMax="47" xr10:uidLastSave="{00000000-0000-0000-0000-000000000000}"/>
  <bookViews>
    <workbookView xWindow="-120" yWindow="-120" windowWidth="29040" windowHeight="15840" activeTab="2" xr2:uid="{7D8506B2-71E8-47EF-8DD1-AF21686A8C20}"/>
  </bookViews>
  <sheets>
    <sheet name="חכל 2020" sheetId="1" r:id="rId1"/>
    <sheet name="חכל 2021" sheetId="2" r:id="rId2"/>
    <sheet name="חכל 202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5" l="1"/>
  <c r="J5" i="5"/>
  <c r="J6" i="5"/>
  <c r="J4" i="5"/>
  <c r="J27" i="5" l="1"/>
  <c r="I39" i="5"/>
  <c r="J34" i="5"/>
  <c r="I28" i="5"/>
  <c r="J26" i="5"/>
  <c r="J28" i="5" s="1"/>
  <c r="J14" i="5"/>
  <c r="J15" i="5"/>
  <c r="J16" i="5"/>
  <c r="J17" i="5"/>
  <c r="J13" i="5"/>
  <c r="J7" i="5"/>
  <c r="J8" i="5"/>
  <c r="J9" i="5"/>
  <c r="J11" i="5"/>
  <c r="I18" i="5"/>
  <c r="H39" i="5"/>
  <c r="H28" i="5"/>
  <c r="H18" i="5"/>
  <c r="E42" i="5"/>
  <c r="G39" i="5"/>
  <c r="F39" i="5"/>
  <c r="G28" i="5"/>
  <c r="F28" i="5"/>
  <c r="G18" i="5"/>
  <c r="F18" i="5"/>
  <c r="J41" i="2"/>
  <c r="J38" i="2"/>
  <c r="J27" i="2"/>
  <c r="J18" i="2"/>
  <c r="M41" i="2"/>
  <c r="M38" i="2"/>
  <c r="M27" i="2"/>
  <c r="M26" i="2"/>
  <c r="M25" i="2"/>
  <c r="M23" i="2"/>
  <c r="M18" i="2"/>
  <c r="M14" i="2"/>
  <c r="M15" i="2"/>
  <c r="M16" i="2"/>
  <c r="M17" i="2"/>
  <c r="M13" i="2"/>
  <c r="M11" i="2"/>
  <c r="M10" i="2"/>
  <c r="M8" i="2"/>
  <c r="M5" i="2"/>
  <c r="M6" i="2"/>
  <c r="M7" i="2"/>
  <c r="M4" i="2"/>
  <c r="I42" i="5" l="1"/>
  <c r="J39" i="5"/>
  <c r="J18" i="5"/>
  <c r="H42" i="5"/>
  <c r="F42" i="5"/>
  <c r="G42" i="5"/>
  <c r="K27" i="2"/>
  <c r="L27" i="2"/>
  <c r="L38" i="2"/>
  <c r="L18" i="2"/>
  <c r="H43" i="2"/>
  <c r="I38" i="2"/>
  <c r="I27" i="2"/>
  <c r="I18" i="2"/>
  <c r="K38" i="2"/>
  <c r="K18" i="2"/>
  <c r="J33" i="2"/>
  <c r="J23" i="2"/>
  <c r="J26" i="2"/>
  <c r="J24" i="2"/>
  <c r="J16" i="2"/>
  <c r="J17" i="2"/>
  <c r="J15" i="2"/>
  <c r="J13" i="2"/>
  <c r="J11" i="2"/>
  <c r="J12" i="2"/>
  <c r="J10" i="2"/>
  <c r="J9" i="2"/>
  <c r="J8" i="2"/>
  <c r="J7" i="2"/>
  <c r="J6" i="2"/>
  <c r="J5" i="2"/>
  <c r="J4" i="2"/>
  <c r="J47" i="2"/>
  <c r="J52" i="2" s="1"/>
  <c r="H41" i="2"/>
  <c r="G41" i="2"/>
  <c r="J42" i="5" l="1"/>
  <c r="L41" i="2"/>
  <c r="I41" i="2"/>
  <c r="K41" i="2"/>
</calcChain>
</file>

<file path=xl/sharedStrings.xml><?xml version="1.0" encoding="utf-8"?>
<sst xmlns="http://schemas.openxmlformats.org/spreadsheetml/2006/main" count="559" uniqueCount="217">
  <si>
    <t>החברה הכלכלית לפיתוח דרום השרון</t>
  </si>
  <si>
    <t>סטטוס חצי שנתי</t>
  </si>
  <si>
    <t>מחלקה / יחידה</t>
  </si>
  <si>
    <t>מספר משימה</t>
  </si>
  <si>
    <t>סעיף תקציבי</t>
  </si>
  <si>
    <t>שם סעיף תציבי</t>
  </si>
  <si>
    <t>תקציב  (באלפים)</t>
  </si>
  <si>
    <t xml:space="preserve">מטרת על </t>
  </si>
  <si>
    <t>מטרה</t>
  </si>
  <si>
    <t>יעד</t>
  </si>
  <si>
    <t>משימה</t>
  </si>
  <si>
    <t>תאריך יעד להשלמת המשימה</t>
  </si>
  <si>
    <t>מדד הצלחה ליעד</t>
  </si>
  <si>
    <t>הערות</t>
  </si>
  <si>
    <t>סטטוס צפוי</t>
  </si>
  <si>
    <t>סטטוס בפועל</t>
  </si>
  <si>
    <t>ביצוע תקציבי</t>
  </si>
  <si>
    <t>חכ"ל</t>
  </si>
  <si>
    <t>חיזוק האיתנות הפיננסית</t>
  </si>
  <si>
    <t>הגדלת הכנסות המועצה</t>
  </si>
  <si>
    <t>הקמת איזור תעשיה בנימין</t>
  </si>
  <si>
    <t>פיתוח תשתיות בחלק הצפון מערבי - שלב א'</t>
  </si>
  <si>
    <t>31.12.20</t>
  </si>
  <si>
    <t>ימשך 20 - 21. טרם יצאו למכרזים. תקציב גדל מ - 80,000K ל - 125,000K</t>
  </si>
  <si>
    <t xml:space="preserve">טרם התחילו העבודות </t>
  </si>
  <si>
    <t>תכנון בית עלמין בנימין</t>
  </si>
  <si>
    <t>הקמת איזור תעשיה בניימין</t>
  </si>
  <si>
    <t>תכנון וביצוע בית העלמין</t>
  </si>
  <si>
    <t>הוקפא הפרוייקט</t>
  </si>
  <si>
    <t>ג'לג'וליה - עבודות פיתוח ציבוריות</t>
  </si>
  <si>
    <t>ביצוע פרוייקטים</t>
  </si>
  <si>
    <t>ג'לג'וליה מזרח</t>
  </si>
  <si>
    <t>סיום ביצוע שלב ב' - תשתיות לשכונות מגורים 550 יח"ד</t>
  </si>
  <si>
    <t>31.3.20</t>
  </si>
  <si>
    <t>סך הפרוייקט הוא בעלות של 90,000K ש"ח. שלב ג' יתחיל ב - 2022. פיתוח תשתיות על</t>
  </si>
  <si>
    <t xml:space="preserve"> התקציב השנה יהיה כ - 16 מלש"ח</t>
  </si>
  <si>
    <t>עבודות תשתית</t>
  </si>
  <si>
    <t>שדרוג תחנת שאיבה חורשים והנחת קו ביוב חורשים מט"ש דרום השרון</t>
  </si>
  <si>
    <t>שת"פ בין גופים: תאגיד מעיינות המשולש, תאגיד מיטב, דרום השרון ורמ"י. סיום הפרוייקט הוא תנאי למתן היתרים בש"ד 1004/5</t>
  </si>
  <si>
    <t>תחילת ביצוע במהלך אוגוסט. סיום עד סוף השנה</t>
  </si>
  <si>
    <t>קידום הקיימות וחיזוק האיתנות הפיננסית</t>
  </si>
  <si>
    <t>תאים פוטוולטאיים</t>
  </si>
  <si>
    <t>הקמת מערכת סולאריות לייצור חשמל על גגות המועצה</t>
  </si>
  <si>
    <t>המועצה</t>
  </si>
  <si>
    <t>כלל הפרוייקט יעלה 11 מלש"ח</t>
  </si>
  <si>
    <t>בניית מעון לתשושי נפש מושב נווה ימין</t>
  </si>
  <si>
    <t>סיום בניה ומסירה</t>
  </si>
  <si>
    <t>בתהליך קבלת טופס 4</t>
  </si>
  <si>
    <t>ניהול ופיקוח פרוייקטי בניה</t>
  </si>
  <si>
    <t>שיפוצי קיץ מוסדות חינוך לקראת תשפ"א</t>
  </si>
  <si>
    <t>31.8.20</t>
  </si>
  <si>
    <t>העלות ירדה ל 1.8 מלש"ח</t>
  </si>
  <si>
    <t>שיקום מחצבתת נחשונים - 3 שנים</t>
  </si>
  <si>
    <t>שלב א' -  תכנון שיקום מחצבת נחשונים</t>
  </si>
  <si>
    <t>שת"פ רמ"י - תב"ע ש"ד 694/10</t>
  </si>
  <si>
    <t>בתחילת ביצוע. התכנון יעלה 5 מלש"ח</t>
  </si>
  <si>
    <t>אחזקה וניהול מתקנים</t>
  </si>
  <si>
    <t>תפעול שוטף</t>
  </si>
  <si>
    <t>אחזקת אזור תעשיה חצב</t>
  </si>
  <si>
    <t>150 דונם 24 מפעלים</t>
  </si>
  <si>
    <t>ניהול, מכירה ואספקה של מים למפעלי איזור התעשיה</t>
  </si>
  <si>
    <t>רווח של כ - 600K ש"ח</t>
  </si>
  <si>
    <t>אחזקת ותפעול מט"ש חורשים</t>
  </si>
  <si>
    <t>טיפול וטיהור של 950,000 קוב ביוב מיישובי גוש חורשים, גלגלוליה וכפר ברא</t>
  </si>
  <si>
    <t>אחזקת ותפעול מט"ש איל</t>
  </si>
  <si>
    <t>טיפול וטיהול של 550,000 קוב ביוב מהישובים אייל, כוכב יאיר צור יגאל, צופים</t>
  </si>
  <si>
    <t>מתן שירותי אחזקה וגביית כספים משוכרי המועצה</t>
  </si>
  <si>
    <t>31.12.19</t>
  </si>
  <si>
    <t>כ - 2,000K ש"ח בשנה</t>
  </si>
  <si>
    <t>תכנון פרוייקטים</t>
  </si>
  <si>
    <t>קידום הקמת מטמנה במחצבת פוייר / טייבה בצמוד לצור יצחק וטייבה</t>
  </si>
  <si>
    <t>הפרוייקט הוקפא</t>
  </si>
  <si>
    <t>מענה ומאבק בתביעות משפטיות</t>
  </si>
  <si>
    <t>ניהול ההגנה בתביעה מטעם חברת טוראב והנסון לתשלום על עבודות פיתוח באזור התעשיה חצב</t>
  </si>
  <si>
    <t>הליך גישור. עלות של 100K ש"ח שנתי לעו"ד</t>
  </si>
  <si>
    <t xml:space="preserve">קידום הקיימות  </t>
  </si>
  <si>
    <t>בחינת פרוייקטים</t>
  </si>
  <si>
    <t>קידום תכנון מפעל לייצור קומפוסט המבוסס על חיבור של בוצת מטש"ים עם גזם חקלאי וביתי כחלק מתב"ע חדשה למכון השפכים של איגוד ערים</t>
  </si>
  <si>
    <t>מוקפא</t>
  </si>
  <si>
    <t>הסדרת תחום שילוט החוצות והענקת זכיונות</t>
  </si>
  <si>
    <t>150 - 200 אש"ח הכנסות</t>
  </si>
  <si>
    <t>מנהלת אזור תעשיה</t>
  </si>
  <si>
    <t>גיוס סמנכ"ל ותחילת פעילות</t>
  </si>
  <si>
    <t>31.1.20</t>
  </si>
  <si>
    <t>עלויות סמנכ"ל</t>
  </si>
  <si>
    <t>בחינת אפשרות וזיהוי הזדמנויות להגדלת הכנסות המועצה מהשטחים והשירותים הנמצאים בתחומה</t>
  </si>
  <si>
    <t>חברה להשבת מי קולחין</t>
  </si>
  <si>
    <t>אחזקת מט"שים וחלוקת מים</t>
  </si>
  <si>
    <t>העברת מים ממטשים למאגרים והפצת לחקלאים המשתמשים</t>
  </si>
  <si>
    <t>2,000,000 קוב</t>
  </si>
  <si>
    <t>קידום הקיימות</t>
  </si>
  <si>
    <t>בדיקת תכנית אסטרטגית להמשך קיומה של חברת ההשבה והבאתה לדיון של הדריקטוריון</t>
  </si>
  <si>
    <t>החברה נשארת</t>
  </si>
  <si>
    <t>ניהול הגנה בתביעה ייצוגית בנושא הזרמת קולחין לנחלי הסביבה</t>
  </si>
  <si>
    <t>אחת מ - 8 נתבעות</t>
  </si>
  <si>
    <t>נמצא בגישור</t>
  </si>
  <si>
    <t>אחזקת מאגר  וחלוקת מים</t>
  </si>
  <si>
    <t>ניהול הגנה בתביעה שעיקרה איכות המים שהתקלה מהמט"ש</t>
  </si>
  <si>
    <t>בתהליך גישור. אחת מ - 3 נתבעות</t>
  </si>
  <si>
    <t>הסתיים בגישור</t>
  </si>
  <si>
    <t>הרחבת צור נתן - תכנון וביצוע תשתיות ל - 92 יח"ד</t>
  </si>
  <si>
    <t>רה תכנון</t>
  </si>
  <si>
    <t>תחילת עבודות רבעון 2 2021</t>
  </si>
  <si>
    <t>מערכת אספקת מים חדשה באזור תעשיה חצב - ביצוע</t>
  </si>
  <si>
    <t>יסתיים עד סוף השנה</t>
  </si>
  <si>
    <t>31.12.21</t>
  </si>
  <si>
    <t>31.3.21</t>
  </si>
  <si>
    <t>שלב א' יחל בינואר 2021 וימשך עד אמצע 2022</t>
  </si>
  <si>
    <t>סיום ביצוע שלב ב' 1- תשתיות לשכונות מגורים 550 יח"ד. פיתוח שצ"פ וקו ביוב ראשי</t>
  </si>
  <si>
    <t>סיום שדרוג תחנת שאיבה חורשים והנחת קו ביוב חורשים מט"ש דרום השרון</t>
  </si>
  <si>
    <t>שידרוג מבני ומוסדות חינוך</t>
  </si>
  <si>
    <t>שידרוג מוסדות מועצה - מרכז הפעלה</t>
  </si>
  <si>
    <t>מעבר אגף החינוך והשפ"ח</t>
  </si>
  <si>
    <t>30.6.21</t>
  </si>
  <si>
    <t>שיקום מחצבתת נחשונים/ חצב קטן - 3 שנים</t>
  </si>
  <si>
    <t>שלב א' - תכנון וביצוע תשתיות ל - 12 מגרשים</t>
  </si>
  <si>
    <t>שלב א' יסתיים ביוני 2022</t>
  </si>
  <si>
    <t>ביצוע</t>
  </si>
  <si>
    <t>פרוייקט תפיסת ביוב קלקליה</t>
  </si>
  <si>
    <t>מיתוג, ושיווק מגרשים בפארק התעשיות דרום השרון (בנימין)</t>
  </si>
  <si>
    <t>שיקום מחצבת נחשונים/ חצב גדול - 3 שנים</t>
  </si>
  <si>
    <t>שיפוץ גני ילדים והתאמתם לתפיסת החינוך במאה ה - 21 עפ"י תכנית רב שנתית אגף החינוך</t>
  </si>
  <si>
    <t>מעבר ובניית משרדים לחברה הכלכלית</t>
  </si>
  <si>
    <t>החברה להשבת מי קולחין</t>
  </si>
  <si>
    <t>פיתוח תשתיות בחלק הצפון מערבי - שלב א'55 מיליון</t>
  </si>
  <si>
    <t>פיתוח תשתיות בחלק הצפון מערבי - שלב ב' (תחנת שאיבה לביוב ומובל מים- 25 מיליון</t>
  </si>
  <si>
    <t>תקציב-פרןיקט  (באלפים)</t>
  </si>
  <si>
    <t>תקציב 2021</t>
  </si>
  <si>
    <t xml:space="preserve">הכנסות צפויות </t>
  </si>
  <si>
    <t xml:space="preserve">ביוב קלקליה </t>
  </si>
  <si>
    <t xml:space="preserve">בניית מתקני תפיסה לביוב </t>
  </si>
  <si>
    <t xml:space="preserve">סה"כ </t>
  </si>
  <si>
    <t>ביצוע 2021</t>
  </si>
  <si>
    <t>תקציב 2022</t>
  </si>
  <si>
    <t xml:space="preserve">ביצוע פרויקט  בינוי  </t>
  </si>
  <si>
    <t xml:space="preserve">ביצוע פרויקט בינוי </t>
  </si>
  <si>
    <t xml:space="preserve">פיתוח עיסקי </t>
  </si>
  <si>
    <t xml:space="preserve">פיתוח  עיסקי </t>
  </si>
  <si>
    <t xml:space="preserve">קידום שילוט חוצות </t>
  </si>
  <si>
    <t xml:space="preserve">נהול אולם כנסים ומופעים </t>
  </si>
  <si>
    <t xml:space="preserve">שיווק אזור תעשיה </t>
  </si>
  <si>
    <t xml:space="preserve">פיתוח חדשנות </t>
  </si>
  <si>
    <t>בניית בניין חדשנות בכפר מלל</t>
  </si>
  <si>
    <t xml:space="preserve">משפטי </t>
  </si>
  <si>
    <t xml:space="preserve">ביצוע פרויקט תשתית </t>
  </si>
  <si>
    <t xml:space="preserve">אחזקה ותפעול תחנת נחל קנה </t>
  </si>
  <si>
    <t xml:space="preserve">ניהול צהרוני המועצה </t>
  </si>
  <si>
    <t xml:space="preserve">אחזקה וניהול מיתקנים </t>
  </si>
  <si>
    <t xml:space="preserve">תפעול שוטף </t>
  </si>
  <si>
    <t xml:space="preserve">אחזקת גני משחקים ברחבי המועצה </t>
  </si>
  <si>
    <t xml:space="preserve">פיתוח תחום הפנאי  במועצה </t>
  </si>
  <si>
    <t xml:space="preserve">קידום תחום צהרונים במועצה </t>
  </si>
  <si>
    <t xml:space="preserve">סה"כ פרויקטים בבינוי ברחבי המועצה </t>
  </si>
  <si>
    <t xml:space="preserve">סה"כ פרויקטים  בפיתוח עיסקי </t>
  </si>
  <si>
    <t>סה"כ פרויקטים בניהול ואחזקה</t>
  </si>
  <si>
    <t xml:space="preserve">הקמת מנהלת אזור תעשיה - דרום השרון </t>
  </si>
  <si>
    <t>שידרוג  מבני  אגף רווחה</t>
  </si>
  <si>
    <t>תקציב  2022</t>
  </si>
  <si>
    <t>פתיחה בינואר 2022</t>
  </si>
  <si>
    <t>חוסר מהותי בביצוע</t>
  </si>
  <si>
    <t xml:space="preserve">שיקום ושינוי הגנים </t>
  </si>
  <si>
    <t xml:space="preserve">פיתוח בתחומי המועצה </t>
  </si>
  <si>
    <t xml:space="preserve">מתן שירותי אחזקה למועצה </t>
  </si>
  <si>
    <t xml:space="preserve">יזמות </t>
  </si>
  <si>
    <t xml:space="preserve">פרויקטים בבינוי ברחבי המועצה </t>
  </si>
  <si>
    <t>מתן שירותי אחזקה למועצה</t>
  </si>
  <si>
    <t xml:space="preserve">יזמות עיסקית </t>
  </si>
  <si>
    <t>150 דונם 27 מפעלים</t>
  </si>
  <si>
    <t>יסתיים בסוף 2023</t>
  </si>
  <si>
    <t>קייץ -2022</t>
  </si>
  <si>
    <t>תחילת 2022</t>
  </si>
  <si>
    <t>קיץ 2022</t>
  </si>
  <si>
    <t>תחילת שנת העבודה 2022</t>
  </si>
  <si>
    <t xml:space="preserve">הסתיים </t>
  </si>
  <si>
    <t xml:space="preserve">שוטף </t>
  </si>
  <si>
    <t xml:space="preserve">העברהשל 950,000 קוב ביוב מיישובי גוש חורשים, גלגלוליה וכפר ברא-צפונה </t>
  </si>
  <si>
    <t>תחום חדש- החל מינואר 2022</t>
  </si>
  <si>
    <t>השקעה במיתוג ושיווק - מיידי</t>
  </si>
  <si>
    <t>השקעה בהקמת המנהלת ומיקומה במרחב - מידי</t>
  </si>
  <si>
    <t>הכנסות מהשכרת גגות - החל מ-2022</t>
  </si>
  <si>
    <t>1350 ילדים ברחבי המועצה - החל מספ'2021</t>
  </si>
  <si>
    <t>תיכנון בניה החל מחציון שלישי 22.</t>
  </si>
  <si>
    <t xml:space="preserve">עבודות פיתוח אז"ת ,מובל סגור+ תחנת ביוב ,12 מגרשים חצב, צור נתן </t>
  </si>
  <si>
    <t>קידום פרוגרמה עיסקית למגרש 100 בשיטת BOT</t>
  </si>
  <si>
    <t xml:space="preserve">קידום עיסקה להקמת מכללה בס"ג של 10000 מ"ר תוך הענקת שטחים מסחריים לחכ"ל בד,ג של כ- 2500 מ"ר </t>
  </si>
  <si>
    <t>ביצוע  06/2022</t>
  </si>
  <si>
    <t>מתן שירותי ניהול לחברה להשבה</t>
  </si>
  <si>
    <t xml:space="preserve">אחזקה ניהול מיתקנים </t>
  </si>
  <si>
    <t>שוטף</t>
  </si>
  <si>
    <t xml:space="preserve">ניהול חברת השבה </t>
  </si>
  <si>
    <t>חציון שני של 2022 וימשך עד רבעון 1 2023</t>
  </si>
  <si>
    <t xml:space="preserve">שת"פ רמ"י - תב"ע ש"ד 694/10 . אושרר מחדש 3.8 מיליון ₪ </t>
  </si>
  <si>
    <t xml:space="preserve">הכנסות  2021 </t>
  </si>
  <si>
    <t xml:space="preserve">תקציב 23 </t>
  </si>
  <si>
    <t>ביצוע  10/2022</t>
  </si>
  <si>
    <t xml:space="preserve">אז"ת נחשונים </t>
  </si>
  <si>
    <t xml:space="preserve">פיתוח אז"ת </t>
  </si>
  <si>
    <t xml:space="preserve">הקמת אז"ת אקו  פארק </t>
  </si>
  <si>
    <t xml:space="preserve">חיבורי צמתים על כביש 55 </t>
  </si>
  <si>
    <t xml:space="preserve">ע"פ אומדן של 24,000,00 של נתי  נת"י </t>
  </si>
  <si>
    <t>שיפוץ בית ספר מתן  והתאמתו לתפיסת החינוך במאה ה - 21 עפ"י תכנית רב שנתית אגף החינוך</t>
  </si>
  <si>
    <t>פתיחה ביולי 22</t>
  </si>
  <si>
    <t xml:space="preserve">שיקום מחצבת נחשונים/ חצב גדול - </t>
  </si>
  <si>
    <t xml:space="preserve">שיקום מחצבתת נחשונים/ חצב קטן - </t>
  </si>
  <si>
    <t xml:space="preserve">סך הפרוייקט הוא בעלות של 90,000K ש"ח. שלב ג' יתחיל ב - 2022. - פיתוח שצפים </t>
  </si>
  <si>
    <t xml:space="preserve">בניית " האולם" </t>
  </si>
  <si>
    <t xml:space="preserve">הפיכת אולם ספורט  בית ברל לאמרכז חדשנות </t>
  </si>
  <si>
    <t>רווח גולמי  23</t>
  </si>
  <si>
    <t>ביצוע 23</t>
  </si>
  <si>
    <t>אחזקה</t>
  </si>
  <si>
    <t xml:space="preserve">תפעןל </t>
  </si>
  <si>
    <t xml:space="preserve">תפעול ואחזקת מתקני תפיסת ביוב קלקליה </t>
  </si>
  <si>
    <t>ביצוע  10/23</t>
  </si>
  <si>
    <t>שיקום בית ספר מתן</t>
  </si>
  <si>
    <t>קייץ -2023</t>
  </si>
  <si>
    <t>קיץ 23</t>
  </si>
  <si>
    <t xml:space="preserve">מועצה + אזת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</si>
</sst>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3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77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u val="singleAccounting"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67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1" fillId="0" borderId="0" xfId="3" applyNumberFormat="1" applyFont="1" applyAlignment="1">
      <alignment horizontal="center" vertical="center"/>
    </xf>
    <xf numFmtId="165" fontId="1" fillId="0" borderId="0" xfId="3" applyNumberFormat="1" applyFont="1" applyAlignment="1">
      <alignment vertical="center"/>
    </xf>
    <xf numFmtId="165" fontId="1" fillId="0" borderId="0" xfId="3" applyNumberFormat="1" applyFont="1" applyFill="1" applyAlignment="1">
      <alignment vertical="center"/>
    </xf>
    <xf numFmtId="0" fontId="5" fillId="3" borderId="2" xfId="0" applyFont="1" applyFill="1" applyBorder="1" applyAlignment="1">
      <alignment horizontal="center" wrapText="1"/>
    </xf>
    <xf numFmtId="165" fontId="5" fillId="3" borderId="2" xfId="1" applyNumberFormat="1" applyFont="1" applyFill="1" applyBorder="1" applyAlignment="1">
      <alignment horizontal="center" wrapText="1"/>
    </xf>
    <xf numFmtId="9" fontId="5" fillId="2" borderId="2" xfId="2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9" fontId="0" fillId="4" borderId="2" xfId="2" applyFont="1" applyFill="1" applyBorder="1" applyAlignment="1">
      <alignment horizontal="center" vertical="center"/>
    </xf>
    <xf numFmtId="9" fontId="0" fillId="4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0" xfId="0" applyNumberFormat="1"/>
    <xf numFmtId="3" fontId="6" fillId="0" borderId="2" xfId="4" applyNumberFormat="1" applyFont="1" applyBorder="1" applyAlignment="1">
      <alignment horizontal="center" vertical="center" wrapText="1" readingOrder="2"/>
    </xf>
    <xf numFmtId="165" fontId="6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0" fillId="0" borderId="3" xfId="0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14" fontId="7" fillId="0" borderId="3" xfId="1" applyNumberFormat="1" applyFont="1" applyBorder="1" applyAlignment="1">
      <alignment horizontal="center" vertical="center" wrapText="1" readingOrder="2"/>
    </xf>
    <xf numFmtId="9" fontId="0" fillId="2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 readingOrder="2"/>
    </xf>
    <xf numFmtId="165" fontId="7" fillId="0" borderId="2" xfId="1" applyNumberFormat="1" applyFont="1" applyBorder="1" applyAlignment="1">
      <alignment horizontal="center" vertical="center" wrapText="1" readingOrder="2"/>
    </xf>
    <xf numFmtId="0" fontId="6" fillId="0" borderId="2" xfId="4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9" fontId="9" fillId="4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7" fillId="0" borderId="5" xfId="0" applyFont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 readingOrder="2"/>
    </xf>
    <xf numFmtId="9" fontId="0" fillId="5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3" fontId="7" fillId="0" borderId="2" xfId="0" applyNumberFormat="1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wrapText="1"/>
    </xf>
    <xf numFmtId="165" fontId="6" fillId="0" borderId="2" xfId="1" applyNumberFormat="1" applyFont="1" applyFill="1" applyBorder="1" applyAlignment="1">
      <alignment horizontal="center" vertical="center" wrapText="1" readingOrder="2"/>
    </xf>
    <xf numFmtId="1" fontId="9" fillId="0" borderId="2" xfId="0" applyNumberFormat="1" applyFont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 readingOrder="2"/>
    </xf>
    <xf numFmtId="165" fontId="7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/>
    </xf>
    <xf numFmtId="3" fontId="10" fillId="0" borderId="0" xfId="4" applyNumberFormat="1" applyFont="1" applyAlignment="1">
      <alignment horizontal="center" vertical="center" wrapText="1" readingOrder="2"/>
    </xf>
    <xf numFmtId="0" fontId="10" fillId="0" borderId="0" xfId="0" applyFont="1"/>
    <xf numFmtId="3" fontId="0" fillId="0" borderId="0" xfId="0" applyNumberFormat="1" applyAlignment="1">
      <alignment vertical="center"/>
    </xf>
    <xf numFmtId="3" fontId="5" fillId="3" borderId="2" xfId="0" applyNumberFormat="1" applyFont="1" applyFill="1" applyBorder="1" applyAlignment="1">
      <alignment horizont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11" fillId="0" borderId="0" xfId="0" applyNumberFormat="1" applyFont="1"/>
    <xf numFmtId="0" fontId="10" fillId="0" borderId="2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3" fontId="10" fillId="0" borderId="2" xfId="4" applyNumberFormat="1" applyFont="1" applyBorder="1" applyAlignment="1">
      <alignment horizontal="center" vertical="center" wrapText="1" readingOrder="2"/>
    </xf>
    <xf numFmtId="3" fontId="10" fillId="0" borderId="2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0" fontId="14" fillId="0" borderId="2" xfId="0" applyFont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 wrapText="1"/>
    </xf>
    <xf numFmtId="3" fontId="14" fillId="0" borderId="2" xfId="4" applyNumberFormat="1" applyFont="1" applyBorder="1" applyAlignment="1">
      <alignment horizontal="center" vertical="center" wrapText="1" readingOrder="2"/>
    </xf>
    <xf numFmtId="3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6" fillId="0" borderId="0" xfId="3" applyNumberFormat="1" applyFont="1" applyAlignment="1">
      <alignment vertical="center"/>
    </xf>
    <xf numFmtId="165" fontId="16" fillId="0" borderId="0" xfId="3" applyNumberFormat="1" applyFont="1" applyFill="1" applyAlignment="1">
      <alignment vertical="center"/>
    </xf>
    <xf numFmtId="165" fontId="16" fillId="0" borderId="0" xfId="3" applyNumberFormat="1" applyFont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17" fillId="0" borderId="2" xfId="0" applyFont="1" applyBorder="1" applyAlignment="1">
      <alignment horizontal="center" vertical="center" wrapText="1" readingOrder="2"/>
    </xf>
    <xf numFmtId="3" fontId="16" fillId="0" borderId="2" xfId="0" applyNumberFormat="1" applyFont="1" applyBorder="1" applyAlignment="1">
      <alignment horizontal="center" vertical="center" wrapText="1"/>
    </xf>
    <xf numFmtId="165" fontId="17" fillId="0" borderId="2" xfId="1" applyNumberFormat="1" applyFont="1" applyFill="1" applyBorder="1" applyAlignment="1">
      <alignment horizontal="center" vertical="center" wrapText="1" readingOrder="2"/>
    </xf>
    <xf numFmtId="3" fontId="17" fillId="0" borderId="2" xfId="4" applyNumberFormat="1" applyFont="1" applyBorder="1" applyAlignment="1">
      <alignment horizontal="center" vertical="center" wrapText="1" readingOrder="2"/>
    </xf>
    <xf numFmtId="0" fontId="17" fillId="0" borderId="2" xfId="0" applyFont="1" applyBorder="1" applyAlignment="1">
      <alignment horizontal="center" vertical="center" wrapText="1"/>
    </xf>
    <xf numFmtId="3" fontId="17" fillId="0" borderId="2" xfId="1" applyNumberFormat="1" applyFont="1" applyFill="1" applyBorder="1" applyAlignment="1">
      <alignment horizontal="center" vertical="center" wrapText="1" readingOrder="2"/>
    </xf>
    <xf numFmtId="0" fontId="18" fillId="6" borderId="2" xfId="0" applyFont="1" applyFill="1" applyBorder="1" applyAlignment="1">
      <alignment horizontal="center" wrapText="1"/>
    </xf>
    <xf numFmtId="165" fontId="18" fillId="6" borderId="2" xfId="1" applyNumberFormat="1" applyFont="1" applyFill="1" applyBorder="1" applyAlignment="1">
      <alignment horizontal="center" wrapText="1"/>
    </xf>
    <xf numFmtId="3" fontId="18" fillId="6" borderId="2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165" fontId="21" fillId="6" borderId="2" xfId="1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 readingOrder="2"/>
    </xf>
    <xf numFmtId="3" fontId="16" fillId="7" borderId="2" xfId="0" applyNumberFormat="1" applyFont="1" applyFill="1" applyBorder="1" applyAlignment="1">
      <alignment horizontal="center" vertical="center" wrapText="1"/>
    </xf>
    <xf numFmtId="165" fontId="16" fillId="7" borderId="2" xfId="1" applyNumberFormat="1" applyFont="1" applyFill="1" applyBorder="1" applyAlignment="1">
      <alignment horizontal="center" vertical="center" wrapText="1" readingOrder="2"/>
    </xf>
    <xf numFmtId="0" fontId="17" fillId="7" borderId="2" xfId="4" applyFont="1" applyFill="1" applyBorder="1" applyAlignment="1">
      <alignment horizontal="center" vertical="center" wrapText="1"/>
    </xf>
    <xf numFmtId="14" fontId="16" fillId="7" borderId="2" xfId="1" applyNumberFormat="1" applyFont="1" applyFill="1" applyBorder="1" applyAlignment="1">
      <alignment horizontal="center" vertical="center" wrapText="1" readingOrder="2"/>
    </xf>
    <xf numFmtId="3" fontId="17" fillId="7" borderId="2" xfId="4" applyNumberFormat="1" applyFont="1" applyFill="1" applyBorder="1" applyAlignment="1">
      <alignment horizontal="center" vertical="center" wrapText="1" readingOrder="2"/>
    </xf>
    <xf numFmtId="0" fontId="16" fillId="7" borderId="2" xfId="0" applyFont="1" applyFill="1" applyBorder="1" applyAlignment="1">
      <alignment horizontal="center" vertical="center"/>
    </xf>
    <xf numFmtId="165" fontId="17" fillId="7" borderId="2" xfId="1" applyNumberFormat="1" applyFont="1" applyFill="1" applyBorder="1" applyAlignment="1">
      <alignment horizontal="center" vertical="center" wrapText="1" readingOrder="2"/>
    </xf>
    <xf numFmtId="3" fontId="17" fillId="7" borderId="2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 readingOrder="2"/>
    </xf>
    <xf numFmtId="165" fontId="16" fillId="8" borderId="2" xfId="1" applyNumberFormat="1" applyFont="1" applyFill="1" applyBorder="1" applyAlignment="1">
      <alignment horizontal="center" vertical="center" wrapText="1" readingOrder="2"/>
    </xf>
    <xf numFmtId="0" fontId="17" fillId="8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8" borderId="2" xfId="4" applyFont="1" applyFill="1" applyBorder="1" applyAlignment="1">
      <alignment horizontal="center" vertical="center" wrapText="1"/>
    </xf>
    <xf numFmtId="14" fontId="16" fillId="8" borderId="2" xfId="1" applyNumberFormat="1" applyFont="1" applyFill="1" applyBorder="1" applyAlignment="1">
      <alignment horizontal="center" vertical="center" wrapText="1" readingOrder="2"/>
    </xf>
    <xf numFmtId="3" fontId="17" fillId="8" borderId="2" xfId="4" applyNumberFormat="1" applyFont="1" applyFill="1" applyBorder="1" applyAlignment="1">
      <alignment horizontal="center" vertical="center" wrapText="1" readingOrder="2"/>
    </xf>
    <xf numFmtId="3" fontId="16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/>
    </xf>
    <xf numFmtId="165" fontId="16" fillId="8" borderId="2" xfId="1" applyNumberFormat="1" applyFont="1" applyFill="1" applyBorder="1" applyAlignment="1">
      <alignment horizontal="center" vertical="center" wrapText="1"/>
    </xf>
    <xf numFmtId="165" fontId="17" fillId="8" borderId="2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 readingOrder="2"/>
    </xf>
    <xf numFmtId="165" fontId="17" fillId="8" borderId="2" xfId="1" applyNumberFormat="1" applyFont="1" applyFill="1" applyBorder="1" applyAlignment="1">
      <alignment horizontal="center" vertical="center" wrapText="1" readingOrder="2"/>
    </xf>
    <xf numFmtId="3" fontId="17" fillId="8" borderId="4" xfId="4" applyNumberFormat="1" applyFont="1" applyFill="1" applyBorder="1" applyAlignment="1">
      <alignment horizontal="center" vertical="center" wrapText="1" readingOrder="2"/>
    </xf>
    <xf numFmtId="3" fontId="17" fillId="8" borderId="2" xfId="0" applyNumberFormat="1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 readingOrder="2"/>
    </xf>
    <xf numFmtId="165" fontId="17" fillId="9" borderId="2" xfId="1" applyNumberFormat="1" applyFont="1" applyFill="1" applyBorder="1" applyAlignment="1">
      <alignment horizontal="center" vertical="center" wrapText="1"/>
    </xf>
    <xf numFmtId="3" fontId="16" fillId="9" borderId="2" xfId="1" applyNumberFormat="1" applyFont="1" applyFill="1" applyBorder="1" applyAlignment="1">
      <alignment horizontal="center" vertical="center"/>
    </xf>
    <xf numFmtId="3" fontId="16" fillId="9" borderId="2" xfId="0" applyNumberFormat="1" applyFont="1" applyFill="1" applyBorder="1" applyAlignment="1">
      <alignment horizontal="center" vertical="center" wrapText="1"/>
    </xf>
    <xf numFmtId="165" fontId="17" fillId="9" borderId="2" xfId="1" applyNumberFormat="1" applyFont="1" applyFill="1" applyBorder="1" applyAlignment="1">
      <alignment horizontal="center" vertical="center" wrapText="1" readingOrder="2"/>
    </xf>
    <xf numFmtId="0" fontId="16" fillId="9" borderId="2" xfId="0" applyFont="1" applyFill="1" applyBorder="1" applyAlignment="1">
      <alignment horizontal="center" vertical="center" wrapText="1"/>
    </xf>
    <xf numFmtId="0" fontId="17" fillId="9" borderId="2" xfId="4" applyFont="1" applyFill="1" applyBorder="1" applyAlignment="1">
      <alignment horizontal="center" vertical="center" wrapText="1"/>
    </xf>
    <xf numFmtId="14" fontId="16" fillId="9" borderId="2" xfId="1" applyNumberFormat="1" applyFont="1" applyFill="1" applyBorder="1" applyAlignment="1">
      <alignment horizontal="center" vertical="center" wrapText="1" readingOrder="2"/>
    </xf>
    <xf numFmtId="3" fontId="17" fillId="9" borderId="2" xfId="4" applyNumberFormat="1" applyFont="1" applyFill="1" applyBorder="1" applyAlignment="1">
      <alignment horizontal="center" vertical="center" wrapText="1" readingOrder="2"/>
    </xf>
    <xf numFmtId="165" fontId="16" fillId="9" borderId="2" xfId="1" applyNumberFormat="1" applyFont="1" applyFill="1" applyBorder="1" applyAlignment="1">
      <alignment horizontal="center" vertical="center" wrapText="1" readingOrder="2"/>
    </xf>
    <xf numFmtId="0" fontId="16" fillId="9" borderId="2" xfId="0" applyFont="1" applyFill="1" applyBorder="1" applyAlignment="1">
      <alignment horizontal="center" vertical="center"/>
    </xf>
    <xf numFmtId="3" fontId="16" fillId="9" borderId="2" xfId="0" applyNumberFormat="1" applyFont="1" applyFill="1" applyBorder="1" applyAlignment="1">
      <alignment horizontal="center" vertical="center"/>
    </xf>
    <xf numFmtId="3" fontId="17" fillId="9" borderId="2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 readingOrder="2"/>
    </xf>
    <xf numFmtId="3" fontId="22" fillId="9" borderId="2" xfId="4" applyNumberFormat="1" applyFont="1" applyFill="1" applyBorder="1" applyAlignment="1">
      <alignment horizontal="center" vertical="center" wrapText="1" readingOrder="2"/>
    </xf>
    <xf numFmtId="3" fontId="4" fillId="9" borderId="2" xfId="0" applyNumberFormat="1" applyFont="1" applyFill="1" applyBorder="1" applyAlignment="1">
      <alignment horizontal="center" vertical="center"/>
    </xf>
    <xf numFmtId="3" fontId="19" fillId="9" borderId="2" xfId="0" applyNumberFormat="1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 wrapText="1" readingOrder="2"/>
    </xf>
    <xf numFmtId="3" fontId="19" fillId="8" borderId="2" xfId="1" applyNumberFormat="1" applyFont="1" applyFill="1" applyBorder="1" applyAlignment="1">
      <alignment horizontal="center" vertical="center" wrapText="1"/>
    </xf>
    <xf numFmtId="3" fontId="23" fillId="7" borderId="2" xfId="1" applyNumberFormat="1" applyFont="1" applyFill="1" applyBorder="1" applyAlignment="1">
      <alignment horizontal="center" vertical="center" wrapText="1" readingOrder="2"/>
    </xf>
    <xf numFmtId="0" fontId="18" fillId="10" borderId="2" xfId="0" applyFont="1" applyFill="1" applyBorder="1" applyAlignment="1">
      <alignment horizontal="center" wrapText="1"/>
    </xf>
    <xf numFmtId="165" fontId="18" fillId="10" borderId="2" xfId="1" applyNumberFormat="1" applyFont="1" applyFill="1" applyBorder="1" applyAlignment="1">
      <alignment horizontal="center" wrapText="1"/>
    </xf>
    <xf numFmtId="3" fontId="18" fillId="10" borderId="2" xfId="0" applyNumberFormat="1" applyFont="1" applyFill="1" applyBorder="1" applyAlignment="1">
      <alignment horizontal="center" wrapText="1"/>
    </xf>
    <xf numFmtId="3" fontId="24" fillId="0" borderId="0" xfId="4" applyNumberFormat="1" applyFont="1" applyAlignment="1">
      <alignment horizontal="center" vertical="center" wrapText="1" readingOrder="2"/>
    </xf>
    <xf numFmtId="3" fontId="24" fillId="0" borderId="0" xfId="0" applyNumberFormat="1" applyFont="1" applyAlignment="1">
      <alignment horizontal="center" vertical="center" wrapText="1"/>
    </xf>
    <xf numFmtId="165" fontId="21" fillId="6" borderId="2" xfId="1" applyNumberFormat="1" applyFont="1" applyFill="1" applyBorder="1" applyAlignment="1">
      <alignment horizontal="center" wrapText="1"/>
    </xf>
    <xf numFmtId="165" fontId="25" fillId="6" borderId="2" xfId="1" applyNumberFormat="1" applyFont="1" applyFill="1" applyBorder="1" applyAlignment="1"/>
    <xf numFmtId="165" fontId="20" fillId="6" borderId="2" xfId="1" applyNumberFormat="1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 readingOrder="2"/>
    </xf>
    <xf numFmtId="0" fontId="25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 readingOrder="2"/>
    </xf>
    <xf numFmtId="3" fontId="22" fillId="6" borderId="2" xfId="4" applyNumberFormat="1" applyFont="1" applyFill="1" applyBorder="1" applyAlignment="1">
      <alignment horizontal="center" vertical="center" wrapText="1" readingOrder="2"/>
    </xf>
    <xf numFmtId="3" fontId="4" fillId="6" borderId="2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165" fontId="19" fillId="6" borderId="2" xfId="1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readingOrder="2"/>
    </xf>
    <xf numFmtId="0" fontId="19" fillId="6" borderId="2" xfId="0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 wrapText="1"/>
    </xf>
    <xf numFmtId="165" fontId="16" fillId="6" borderId="2" xfId="1" applyNumberFormat="1" applyFont="1" applyFill="1" applyBorder="1" applyAlignment="1">
      <alignment horizontal="center" vertical="center" wrapText="1" readingOrder="2"/>
    </xf>
    <xf numFmtId="3" fontId="17" fillId="6" borderId="2" xfId="0" applyNumberFormat="1" applyFont="1" applyFill="1" applyBorder="1" applyAlignment="1">
      <alignment horizontal="center" vertical="center" wrapText="1"/>
    </xf>
    <xf numFmtId="3" fontId="19" fillId="6" borderId="2" xfId="1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 readingOrder="2"/>
    </xf>
    <xf numFmtId="165" fontId="4" fillId="8" borderId="2" xfId="1" applyNumberFormat="1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 readingOrder="2"/>
    </xf>
    <xf numFmtId="0" fontId="4" fillId="8" borderId="2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 readingOrder="2"/>
    </xf>
    <xf numFmtId="0" fontId="22" fillId="7" borderId="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 wrapText="1" readingOrder="2"/>
    </xf>
    <xf numFmtId="3" fontId="27" fillId="7" borderId="2" xfId="0" applyNumberFormat="1" applyFont="1" applyFill="1" applyBorder="1" applyAlignment="1">
      <alignment horizontal="center" vertical="center" wrapText="1"/>
    </xf>
    <xf numFmtId="3" fontId="17" fillId="8" borderId="3" xfId="4" applyNumberFormat="1" applyFont="1" applyFill="1" applyBorder="1" applyAlignment="1">
      <alignment horizontal="center" vertical="center" wrapText="1" readingOrder="2"/>
    </xf>
    <xf numFmtId="0" fontId="29" fillId="8" borderId="2" xfId="0" applyFont="1" applyFill="1" applyBorder="1" applyAlignment="1">
      <alignment horizontal="center" vertical="center" wrapText="1" readingOrder="2"/>
    </xf>
    <xf numFmtId="0" fontId="17" fillId="8" borderId="2" xfId="0" applyFont="1" applyFill="1" applyBorder="1" applyAlignment="1">
      <alignment horizontal="center" vertical="center" readingOrder="2"/>
    </xf>
    <xf numFmtId="0" fontId="28" fillId="8" borderId="2" xfId="0" applyFont="1" applyFill="1" applyBorder="1" applyAlignment="1">
      <alignment horizontal="center" vertical="center" wrapText="1" readingOrder="2"/>
    </xf>
    <xf numFmtId="3" fontId="28" fillId="8" borderId="2" xfId="4" applyNumberFormat="1" applyFont="1" applyFill="1" applyBorder="1" applyAlignment="1">
      <alignment horizontal="center" vertical="center" wrapText="1" readingOrder="2"/>
    </xf>
    <xf numFmtId="3" fontId="27" fillId="8" borderId="2" xfId="0" applyNumberFormat="1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3" fontId="31" fillId="8" borderId="2" xfId="0" applyNumberFormat="1" applyFont="1" applyFill="1" applyBorder="1" applyAlignment="1">
      <alignment horizontal="center" vertical="center" wrapText="1"/>
    </xf>
    <xf numFmtId="3" fontId="32" fillId="7" borderId="2" xfId="0" applyNumberFormat="1" applyFont="1" applyFill="1" applyBorder="1" applyAlignment="1">
      <alignment horizontal="center" vertical="center" wrapText="1"/>
    </xf>
    <xf numFmtId="3" fontId="27" fillId="9" borderId="2" xfId="0" applyNumberFormat="1" applyFont="1" applyFill="1" applyBorder="1" applyAlignment="1">
      <alignment horizontal="center" vertical="center"/>
    </xf>
    <xf numFmtId="3" fontId="32" fillId="9" borderId="2" xfId="0" applyNumberFormat="1" applyFont="1" applyFill="1" applyBorder="1" applyAlignment="1">
      <alignment horizontal="center" vertical="center"/>
    </xf>
    <xf numFmtId="3" fontId="28" fillId="8" borderId="2" xfId="0" applyNumberFormat="1" applyFont="1" applyFill="1" applyBorder="1" applyAlignment="1">
      <alignment horizontal="center" vertical="center" wrapText="1"/>
    </xf>
    <xf numFmtId="3" fontId="27" fillId="9" borderId="2" xfId="0" applyNumberFormat="1" applyFont="1" applyFill="1" applyBorder="1" applyAlignment="1">
      <alignment horizontal="center" vertical="center" wrapText="1"/>
    </xf>
    <xf numFmtId="3" fontId="28" fillId="9" borderId="2" xfId="1" applyNumberFormat="1" applyFont="1" applyFill="1" applyBorder="1" applyAlignment="1">
      <alignment horizontal="center" vertical="center" wrapText="1"/>
    </xf>
    <xf numFmtId="3" fontId="27" fillId="9" borderId="2" xfId="0" applyNumberFormat="1" applyFont="1" applyFill="1" applyBorder="1" applyAlignment="1">
      <alignment horizontal="center" vertical="center" wrapText="1" readingOrder="2"/>
    </xf>
    <xf numFmtId="3" fontId="28" fillId="9" borderId="2" xfId="0" applyNumberFormat="1" applyFont="1" applyFill="1" applyBorder="1" applyAlignment="1">
      <alignment horizontal="center" vertical="center" wrapText="1"/>
    </xf>
    <xf numFmtId="3" fontId="28" fillId="9" borderId="2" xfId="1" applyNumberFormat="1" applyFont="1" applyFill="1" applyBorder="1" applyAlignment="1">
      <alignment horizontal="center" vertical="center" wrapText="1" readingOrder="2"/>
    </xf>
    <xf numFmtId="3" fontId="27" fillId="8" borderId="2" xfId="0" applyNumberFormat="1" applyFont="1" applyFill="1" applyBorder="1" applyAlignment="1">
      <alignment horizontal="center" vertical="center" wrapText="1"/>
    </xf>
    <xf numFmtId="3" fontId="27" fillId="8" borderId="2" xfId="0" applyNumberFormat="1" applyFont="1" applyFill="1" applyBorder="1" applyAlignment="1">
      <alignment horizontal="center" vertical="center" wrapText="1" readingOrder="2"/>
    </xf>
    <xf numFmtId="3" fontId="28" fillId="8" borderId="2" xfId="1" applyNumberFormat="1" applyFont="1" applyFill="1" applyBorder="1" applyAlignment="1">
      <alignment horizontal="center" vertical="center" wrapText="1" readingOrder="2"/>
    </xf>
    <xf numFmtId="3" fontId="28" fillId="8" borderId="2" xfId="1" applyNumberFormat="1" applyFont="1" applyFill="1" applyBorder="1" applyAlignment="1">
      <alignment horizontal="center" vertical="center" wrapText="1"/>
    </xf>
    <xf numFmtId="3" fontId="27" fillId="8" borderId="2" xfId="1" applyNumberFormat="1" applyFont="1" applyFill="1" applyBorder="1" applyAlignment="1">
      <alignment horizontal="center" vertical="center" wrapText="1"/>
    </xf>
    <xf numFmtId="3" fontId="27" fillId="7" borderId="2" xfId="0" applyNumberFormat="1" applyFont="1" applyFill="1" applyBorder="1" applyAlignment="1">
      <alignment horizontal="center" vertical="center" wrapText="1" readingOrder="2"/>
    </xf>
    <xf numFmtId="3" fontId="28" fillId="7" borderId="2" xfId="0" applyNumberFormat="1" applyFont="1" applyFill="1" applyBorder="1" applyAlignment="1">
      <alignment horizontal="center" vertical="center" wrapText="1"/>
    </xf>
    <xf numFmtId="3" fontId="28" fillId="7" borderId="2" xfId="1" applyNumberFormat="1" applyFont="1" applyFill="1" applyBorder="1" applyAlignment="1">
      <alignment horizontal="center" vertical="center" wrapText="1" readingOrder="2"/>
    </xf>
    <xf numFmtId="0" fontId="17" fillId="9" borderId="2" xfId="0" applyFont="1" applyFill="1" applyBorder="1" applyAlignment="1">
      <alignment horizontal="center" vertical="center" readingOrder="2"/>
    </xf>
    <xf numFmtId="9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 wrapText="1" readingOrder="2"/>
    </xf>
    <xf numFmtId="165" fontId="6" fillId="0" borderId="4" xfId="1" applyNumberFormat="1" applyFont="1" applyFill="1" applyBorder="1" applyAlignment="1">
      <alignment horizontal="center" vertical="center" wrapText="1" readingOrder="2"/>
    </xf>
    <xf numFmtId="3" fontId="6" fillId="0" borderId="2" xfId="4" applyNumberFormat="1" applyFont="1" applyBorder="1" applyAlignment="1">
      <alignment horizontal="center" vertical="center" wrapText="1" readingOrder="2"/>
    </xf>
  </cellXfs>
  <cellStyles count="5">
    <cellStyle name="Comma" xfId="1" builtinId="3"/>
    <cellStyle name="Comma 2" xfId="3" xr:uid="{814581F0-CB4A-481E-8210-D622BB0A9CEE}"/>
    <cellStyle name="Normal" xfId="0" builtinId="0"/>
    <cellStyle name="Normal 2" xfId="4" xr:uid="{BB4C6D5A-4921-44BA-99E2-CBA24B0AA5F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18E4-9DD7-4B57-B547-D761CA02E660}">
  <dimension ref="A1:Y31"/>
  <sheetViews>
    <sheetView rightToLeft="1" topLeftCell="A31" workbookViewId="0">
      <selection activeCell="A24" sqref="A24"/>
    </sheetView>
  </sheetViews>
  <sheetFormatPr defaultRowHeight="15" x14ac:dyDescent="0.25"/>
  <cols>
    <col min="1" max="1" width="8.5703125" customWidth="1"/>
    <col min="3" max="3" width="10.85546875" bestFit="1" customWidth="1"/>
    <col min="4" max="4" width="10.42578125" customWidth="1"/>
    <col min="5" max="5" width="11.28515625" bestFit="1" customWidth="1"/>
    <col min="6" max="6" width="11.5703125" customWidth="1"/>
    <col min="7" max="7" width="19.140625" customWidth="1"/>
    <col min="8" max="8" width="21.28515625" customWidth="1"/>
    <col min="9" max="9" width="25.42578125" customWidth="1"/>
    <col min="10" max="10" width="9.85546875" customWidth="1"/>
    <col min="11" max="11" width="13.42578125" customWidth="1"/>
    <col min="12" max="12" width="20.85546875" customWidth="1"/>
    <col min="16" max="16" width="18.85546875" style="54" customWidth="1"/>
  </cols>
  <sheetData>
    <row r="1" spans="1:25" ht="24.95" customHeight="1" x14ac:dyDescent="0.3">
      <c r="A1" s="1" t="s">
        <v>0</v>
      </c>
      <c r="B1" s="2"/>
      <c r="C1" s="3"/>
      <c r="D1" s="4"/>
      <c r="E1" s="5"/>
      <c r="F1" s="6"/>
      <c r="G1" s="6"/>
      <c r="H1" s="6"/>
      <c r="I1" s="7"/>
      <c r="J1" s="6"/>
      <c r="K1" s="6"/>
      <c r="L1" s="6"/>
      <c r="M1" s="199" t="s">
        <v>1</v>
      </c>
      <c r="N1" s="199"/>
      <c r="O1" s="199"/>
      <c r="P1" s="200"/>
    </row>
    <row r="2" spans="1:25" s="11" customFormat="1" ht="47.1" customHeight="1" x14ac:dyDescent="0.25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10" t="s">
        <v>14</v>
      </c>
      <c r="N2" s="10" t="s">
        <v>15</v>
      </c>
      <c r="O2" s="10" t="s">
        <v>16</v>
      </c>
      <c r="P2" s="10" t="s">
        <v>13</v>
      </c>
    </row>
    <row r="3" spans="1:25" ht="42" customHeight="1" x14ac:dyDescent="0.25">
      <c r="A3" s="12" t="s">
        <v>17</v>
      </c>
      <c r="B3" s="12">
        <v>155</v>
      </c>
      <c r="C3" s="13"/>
      <c r="D3" s="13"/>
      <c r="E3" s="201">
        <v>125000</v>
      </c>
      <c r="F3" s="14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14"/>
      <c r="L3" s="203" t="s">
        <v>23</v>
      </c>
      <c r="M3" s="15">
        <v>0.5</v>
      </c>
      <c r="N3" s="16">
        <v>0</v>
      </c>
      <c r="O3" s="15"/>
      <c r="P3" s="17" t="s">
        <v>24</v>
      </c>
      <c r="Q3" s="18"/>
      <c r="S3" s="18"/>
      <c r="U3" s="18"/>
      <c r="W3" s="18"/>
      <c r="Y3" s="18"/>
    </row>
    <row r="4" spans="1:25" ht="30" x14ac:dyDescent="0.25">
      <c r="A4" s="12" t="s">
        <v>17</v>
      </c>
      <c r="B4" s="12">
        <v>156</v>
      </c>
      <c r="C4" s="13">
        <v>1604</v>
      </c>
      <c r="D4" s="13" t="s">
        <v>25</v>
      </c>
      <c r="E4" s="202"/>
      <c r="F4" s="14"/>
      <c r="G4" s="12" t="s">
        <v>19</v>
      </c>
      <c r="H4" s="12" t="s">
        <v>26</v>
      </c>
      <c r="I4" s="12" t="s">
        <v>27</v>
      </c>
      <c r="J4" s="12" t="s">
        <v>22</v>
      </c>
      <c r="K4" s="14"/>
      <c r="L4" s="204"/>
      <c r="M4" s="15">
        <v>0.5</v>
      </c>
      <c r="N4" s="15">
        <v>0</v>
      </c>
      <c r="O4" s="15"/>
      <c r="P4" s="17" t="s">
        <v>28</v>
      </c>
    </row>
    <row r="5" spans="1:25" ht="68.45" customHeight="1" x14ac:dyDescent="0.25">
      <c r="A5" s="12" t="s">
        <v>17</v>
      </c>
      <c r="B5" s="12">
        <v>157</v>
      </c>
      <c r="C5" s="13">
        <v>1717</v>
      </c>
      <c r="D5" s="13" t="s">
        <v>29</v>
      </c>
      <c r="E5" s="19">
        <v>1460</v>
      </c>
      <c r="F5" s="20"/>
      <c r="G5" s="21" t="s">
        <v>30</v>
      </c>
      <c r="H5" s="22" t="s">
        <v>31</v>
      </c>
      <c r="I5" s="23" t="s">
        <v>32</v>
      </c>
      <c r="J5" s="24" t="s">
        <v>33</v>
      </c>
      <c r="K5" s="20"/>
      <c r="L5" s="20" t="s">
        <v>34</v>
      </c>
      <c r="M5" s="25">
        <v>1</v>
      </c>
      <c r="N5" s="25">
        <v>0.9</v>
      </c>
      <c r="O5" s="25"/>
      <c r="P5" s="26" t="s">
        <v>35</v>
      </c>
    </row>
    <row r="6" spans="1:25" ht="90" x14ac:dyDescent="0.25">
      <c r="A6" s="12" t="s">
        <v>17</v>
      </c>
      <c r="B6" s="12">
        <v>158</v>
      </c>
      <c r="C6" s="13"/>
      <c r="D6" s="13"/>
      <c r="E6" s="19">
        <v>12600</v>
      </c>
      <c r="F6" s="27"/>
      <c r="G6" s="12" t="s">
        <v>30</v>
      </c>
      <c r="H6" s="17" t="s">
        <v>36</v>
      </c>
      <c r="I6" s="28" t="s">
        <v>37</v>
      </c>
      <c r="J6" s="29" t="s">
        <v>33</v>
      </c>
      <c r="K6" s="30"/>
      <c r="L6" s="27" t="s">
        <v>38</v>
      </c>
      <c r="M6" s="15">
        <v>1</v>
      </c>
      <c r="N6" s="31">
        <v>0</v>
      </c>
      <c r="O6" s="31"/>
      <c r="P6" s="32" t="s">
        <v>39</v>
      </c>
      <c r="Q6" s="18"/>
      <c r="S6" s="18"/>
    </row>
    <row r="7" spans="1:25" ht="75" x14ac:dyDescent="0.25">
      <c r="A7" s="12" t="s">
        <v>17</v>
      </c>
      <c r="B7" s="12">
        <v>159</v>
      </c>
      <c r="C7" s="13"/>
      <c r="D7" s="13"/>
      <c r="E7" s="19">
        <v>6500</v>
      </c>
      <c r="F7" s="27" t="s">
        <v>40</v>
      </c>
      <c r="G7" s="12" t="s">
        <v>30</v>
      </c>
      <c r="H7" s="17" t="s">
        <v>41</v>
      </c>
      <c r="I7" s="28" t="s">
        <v>42</v>
      </c>
      <c r="J7" s="29" t="s">
        <v>22</v>
      </c>
      <c r="K7" s="30"/>
      <c r="L7" s="27" t="s">
        <v>43</v>
      </c>
      <c r="M7" s="25">
        <v>0.5</v>
      </c>
      <c r="N7" s="25">
        <v>0.2</v>
      </c>
      <c r="O7" s="25"/>
      <c r="P7" s="17" t="s">
        <v>44</v>
      </c>
    </row>
    <row r="8" spans="1:25" ht="30" x14ac:dyDescent="0.25">
      <c r="A8" s="33" t="s">
        <v>17</v>
      </c>
      <c r="B8" s="12">
        <v>160</v>
      </c>
      <c r="C8" s="34"/>
      <c r="D8" s="34"/>
      <c r="E8" s="19">
        <v>2000</v>
      </c>
      <c r="F8" s="34"/>
      <c r="G8" s="35" t="s">
        <v>30</v>
      </c>
      <c r="H8" s="21" t="s">
        <v>45</v>
      </c>
      <c r="I8" s="21" t="s">
        <v>46</v>
      </c>
      <c r="J8" s="21" t="s">
        <v>33</v>
      </c>
      <c r="K8" s="34"/>
      <c r="L8" s="36"/>
      <c r="M8" s="37">
        <v>1</v>
      </c>
      <c r="N8" s="37">
        <v>1</v>
      </c>
      <c r="O8" s="37"/>
      <c r="P8" s="17" t="s">
        <v>47</v>
      </c>
    </row>
    <row r="9" spans="1:25" ht="30" x14ac:dyDescent="0.25">
      <c r="A9" s="38" t="s">
        <v>17</v>
      </c>
      <c r="B9" s="12">
        <v>161</v>
      </c>
      <c r="C9" s="39"/>
      <c r="D9" s="39"/>
      <c r="E9" s="19">
        <v>2500</v>
      </c>
      <c r="F9" s="39"/>
      <c r="G9" s="13" t="s">
        <v>30</v>
      </c>
      <c r="H9" s="12" t="s">
        <v>48</v>
      </c>
      <c r="I9" s="12" t="s">
        <v>49</v>
      </c>
      <c r="J9" s="12" t="s">
        <v>50</v>
      </c>
      <c r="K9" s="39"/>
      <c r="L9" s="39"/>
      <c r="M9" s="37">
        <v>0</v>
      </c>
      <c r="N9" s="37">
        <v>0.5</v>
      </c>
      <c r="O9" s="37"/>
      <c r="P9" s="17" t="s">
        <v>51</v>
      </c>
    </row>
    <row r="10" spans="1:25" ht="30" x14ac:dyDescent="0.25">
      <c r="A10" s="12" t="s">
        <v>17</v>
      </c>
      <c r="B10" s="12">
        <v>162</v>
      </c>
      <c r="C10" s="13"/>
      <c r="D10" s="13"/>
      <c r="E10" s="19">
        <v>2000</v>
      </c>
      <c r="F10" s="27"/>
      <c r="G10" s="12" t="s">
        <v>30</v>
      </c>
      <c r="H10" s="17" t="s">
        <v>52</v>
      </c>
      <c r="I10" s="28" t="s">
        <v>53</v>
      </c>
      <c r="J10" s="29" t="s">
        <v>22</v>
      </c>
      <c r="K10" s="30"/>
      <c r="L10" s="27" t="s">
        <v>54</v>
      </c>
      <c r="M10" s="15">
        <v>0.5</v>
      </c>
      <c r="N10" s="15">
        <v>0.1</v>
      </c>
      <c r="O10" s="16"/>
      <c r="P10" s="17" t="s">
        <v>55</v>
      </c>
    </row>
    <row r="11" spans="1:25" x14ac:dyDescent="0.25">
      <c r="A11" s="12" t="s">
        <v>17</v>
      </c>
      <c r="B11" s="12">
        <v>163</v>
      </c>
      <c r="C11" s="13"/>
      <c r="D11" s="13"/>
      <c r="E11" s="19">
        <v>450</v>
      </c>
      <c r="F11" s="27"/>
      <c r="G11" s="12" t="s">
        <v>56</v>
      </c>
      <c r="H11" s="17" t="s">
        <v>57</v>
      </c>
      <c r="I11" s="28" t="s">
        <v>58</v>
      </c>
      <c r="J11" s="29" t="s">
        <v>22</v>
      </c>
      <c r="K11" s="30"/>
      <c r="L11" s="27" t="s">
        <v>59</v>
      </c>
      <c r="M11" s="37">
        <v>0.5</v>
      </c>
      <c r="N11" s="37">
        <v>0.5</v>
      </c>
      <c r="O11" s="37"/>
      <c r="P11" s="38"/>
    </row>
    <row r="12" spans="1:25" ht="30" x14ac:dyDescent="0.25">
      <c r="A12" s="12" t="s">
        <v>17</v>
      </c>
      <c r="B12" s="12">
        <v>164</v>
      </c>
      <c r="C12" s="13"/>
      <c r="D12" s="40"/>
      <c r="E12" s="19">
        <v>3380</v>
      </c>
      <c r="F12" s="27"/>
      <c r="G12" s="12" t="s">
        <v>56</v>
      </c>
      <c r="H12" s="17" t="s">
        <v>57</v>
      </c>
      <c r="I12" s="28" t="s">
        <v>60</v>
      </c>
      <c r="J12" s="29" t="s">
        <v>22</v>
      </c>
      <c r="K12" s="30" t="s">
        <v>61</v>
      </c>
      <c r="L12" s="27"/>
      <c r="M12" s="37">
        <v>0.5</v>
      </c>
      <c r="N12" s="37">
        <v>0.5</v>
      </c>
      <c r="O12" s="37"/>
      <c r="P12" s="38"/>
    </row>
    <row r="13" spans="1:25" ht="52.5" customHeight="1" x14ac:dyDescent="0.25">
      <c r="A13" s="12" t="s">
        <v>17</v>
      </c>
      <c r="B13" s="12">
        <v>165</v>
      </c>
      <c r="C13" s="13"/>
      <c r="D13" s="13"/>
      <c r="E13" s="205">
        <v>850</v>
      </c>
      <c r="F13" s="41"/>
      <c r="G13" s="12" t="s">
        <v>56</v>
      </c>
      <c r="H13" s="17" t="s">
        <v>57</v>
      </c>
      <c r="I13" s="30" t="s">
        <v>62</v>
      </c>
      <c r="J13" s="12" t="s">
        <v>22</v>
      </c>
      <c r="K13" s="42"/>
      <c r="L13" s="42" t="s">
        <v>63</v>
      </c>
      <c r="M13" s="37">
        <v>0.5</v>
      </c>
      <c r="N13" s="37">
        <v>0.5</v>
      </c>
      <c r="O13" s="37"/>
      <c r="P13" s="38"/>
    </row>
    <row r="14" spans="1:25" ht="60" x14ac:dyDescent="0.25">
      <c r="A14" s="12" t="s">
        <v>17</v>
      </c>
      <c r="B14" s="12">
        <v>166</v>
      </c>
      <c r="C14" s="13"/>
      <c r="D14" s="13"/>
      <c r="E14" s="205"/>
      <c r="F14" s="14"/>
      <c r="G14" s="12" t="s">
        <v>56</v>
      </c>
      <c r="H14" s="17" t="s">
        <v>57</v>
      </c>
      <c r="I14" s="12" t="s">
        <v>64</v>
      </c>
      <c r="J14" s="12" t="s">
        <v>22</v>
      </c>
      <c r="K14" s="14"/>
      <c r="L14" s="14" t="s">
        <v>65</v>
      </c>
      <c r="M14" s="37">
        <v>0.5</v>
      </c>
      <c r="N14" s="37">
        <v>0.5</v>
      </c>
      <c r="O14" s="37"/>
      <c r="P14" s="38"/>
    </row>
    <row r="15" spans="1:25" ht="30" x14ac:dyDescent="0.25">
      <c r="A15" s="12" t="s">
        <v>17</v>
      </c>
      <c r="B15" s="12">
        <v>167</v>
      </c>
      <c r="C15" s="43"/>
      <c r="D15" s="32"/>
      <c r="E15" s="39"/>
      <c r="F15" s="44"/>
      <c r="G15" s="12" t="s">
        <v>56</v>
      </c>
      <c r="H15" s="17" t="s">
        <v>57</v>
      </c>
      <c r="I15" s="44" t="s">
        <v>66</v>
      </c>
      <c r="J15" s="45" t="s">
        <v>67</v>
      </c>
      <c r="K15" s="44" t="s">
        <v>68</v>
      </c>
      <c r="L15" s="44"/>
      <c r="M15" s="37">
        <v>0.5</v>
      </c>
      <c r="N15" s="37">
        <v>0.5</v>
      </c>
      <c r="O15" s="37"/>
      <c r="P15" s="38"/>
    </row>
    <row r="16" spans="1:25" ht="45" x14ac:dyDescent="0.25">
      <c r="A16" s="12" t="s">
        <v>17</v>
      </c>
      <c r="B16" s="12">
        <v>168</v>
      </c>
      <c r="C16" s="13"/>
      <c r="D16" s="13"/>
      <c r="E16" s="19"/>
      <c r="F16" s="12"/>
      <c r="G16" s="46" t="s">
        <v>30</v>
      </c>
      <c r="H16" s="12" t="s">
        <v>69</v>
      </c>
      <c r="I16" s="12" t="s">
        <v>70</v>
      </c>
      <c r="J16" s="12" t="s">
        <v>22</v>
      </c>
      <c r="K16" s="47"/>
      <c r="L16" s="42"/>
      <c r="M16" s="15">
        <v>0.5</v>
      </c>
      <c r="N16" s="15">
        <v>0</v>
      </c>
      <c r="O16" s="15"/>
      <c r="P16" s="17" t="s">
        <v>71</v>
      </c>
    </row>
    <row r="17" spans="1:16" ht="60" x14ac:dyDescent="0.25">
      <c r="A17" s="12" t="s">
        <v>17</v>
      </c>
      <c r="B17" s="12">
        <v>169</v>
      </c>
      <c r="C17" s="13"/>
      <c r="D17" s="13"/>
      <c r="E17" s="19">
        <v>12000</v>
      </c>
      <c r="F17" s="12"/>
      <c r="G17" s="46" t="s">
        <v>30</v>
      </c>
      <c r="H17" s="12" t="s">
        <v>72</v>
      </c>
      <c r="I17" s="12" t="s">
        <v>73</v>
      </c>
      <c r="J17" s="12" t="s">
        <v>22</v>
      </c>
      <c r="K17" s="42"/>
      <c r="L17" s="42" t="s">
        <v>74</v>
      </c>
      <c r="M17" s="37">
        <v>0.5</v>
      </c>
      <c r="N17" s="37">
        <v>0.5</v>
      </c>
      <c r="O17" s="37"/>
      <c r="P17" s="38"/>
    </row>
    <row r="18" spans="1:16" ht="72.599999999999994" customHeight="1" x14ac:dyDescent="0.25">
      <c r="A18" s="12" t="s">
        <v>17</v>
      </c>
      <c r="B18" s="12">
        <v>170</v>
      </c>
      <c r="C18" s="13"/>
      <c r="D18" s="13"/>
      <c r="E18" s="19"/>
      <c r="F18" s="12" t="s">
        <v>75</v>
      </c>
      <c r="G18" s="46" t="s">
        <v>19</v>
      </c>
      <c r="H18" s="12" t="s">
        <v>76</v>
      </c>
      <c r="I18" s="42" t="s">
        <v>77</v>
      </c>
      <c r="J18" s="12" t="s">
        <v>22</v>
      </c>
      <c r="L18" s="42"/>
      <c r="M18" s="15">
        <v>0.5</v>
      </c>
      <c r="N18" s="15">
        <v>0</v>
      </c>
      <c r="O18" s="15"/>
      <c r="P18" s="38" t="s">
        <v>78</v>
      </c>
    </row>
    <row r="19" spans="1:16" ht="30" x14ac:dyDescent="0.25">
      <c r="A19" s="12" t="s">
        <v>17</v>
      </c>
      <c r="B19" s="12">
        <v>171</v>
      </c>
      <c r="C19" s="13"/>
      <c r="D19" s="13"/>
      <c r="E19" s="19">
        <v>30</v>
      </c>
      <c r="F19" s="12"/>
      <c r="G19" s="46" t="s">
        <v>19</v>
      </c>
      <c r="H19" s="12" t="s">
        <v>76</v>
      </c>
      <c r="I19" s="12" t="s">
        <v>79</v>
      </c>
      <c r="J19" s="12" t="s">
        <v>22</v>
      </c>
      <c r="K19" s="47"/>
      <c r="L19" s="42" t="s">
        <v>80</v>
      </c>
      <c r="M19" s="15">
        <v>0.5</v>
      </c>
      <c r="N19" s="15">
        <v>0.1</v>
      </c>
      <c r="O19" s="15"/>
      <c r="P19" s="38"/>
    </row>
    <row r="20" spans="1:16" ht="45.6" customHeight="1" x14ac:dyDescent="0.25">
      <c r="A20" s="12" t="s">
        <v>17</v>
      </c>
      <c r="B20" s="12">
        <v>172</v>
      </c>
      <c r="C20" s="13"/>
      <c r="D20" s="13"/>
      <c r="E20" s="19">
        <v>500</v>
      </c>
      <c r="F20" s="12" t="s">
        <v>18</v>
      </c>
      <c r="G20" s="46" t="s">
        <v>19</v>
      </c>
      <c r="H20" s="48" t="s">
        <v>81</v>
      </c>
      <c r="I20" s="12" t="s">
        <v>82</v>
      </c>
      <c r="J20" s="12" t="s">
        <v>83</v>
      </c>
      <c r="K20" s="14"/>
      <c r="L20" s="14" t="s">
        <v>84</v>
      </c>
      <c r="M20" s="37">
        <v>1</v>
      </c>
      <c r="N20" s="37">
        <v>1</v>
      </c>
      <c r="O20" s="37"/>
      <c r="P20" s="38"/>
    </row>
    <row r="21" spans="1:16" ht="60" x14ac:dyDescent="0.25">
      <c r="A21" s="12" t="s">
        <v>17</v>
      </c>
      <c r="B21" s="12">
        <v>173</v>
      </c>
      <c r="C21" s="13"/>
      <c r="D21" s="13"/>
      <c r="E21" s="19"/>
      <c r="F21" s="12" t="s">
        <v>18</v>
      </c>
      <c r="G21" s="46" t="s">
        <v>19</v>
      </c>
      <c r="H21" s="48" t="s">
        <v>81</v>
      </c>
      <c r="I21" s="12" t="s">
        <v>85</v>
      </c>
      <c r="J21" s="12" t="s">
        <v>22</v>
      </c>
      <c r="K21" s="14"/>
      <c r="L21" s="14"/>
      <c r="M21" s="37">
        <v>0.5</v>
      </c>
      <c r="N21" s="37">
        <v>0.5</v>
      </c>
      <c r="O21" s="37"/>
      <c r="P21" s="38"/>
    </row>
    <row r="22" spans="1:16" ht="45" x14ac:dyDescent="0.25">
      <c r="A22" s="12" t="s">
        <v>86</v>
      </c>
      <c r="B22" s="12">
        <v>174</v>
      </c>
      <c r="C22" s="46"/>
      <c r="D22" s="46"/>
      <c r="E22" s="19">
        <v>2000</v>
      </c>
      <c r="F22" s="42"/>
      <c r="G22" s="13" t="s">
        <v>87</v>
      </c>
      <c r="H22" s="12" t="s">
        <v>57</v>
      </c>
      <c r="I22" s="12" t="s">
        <v>88</v>
      </c>
      <c r="J22" s="12" t="s">
        <v>22</v>
      </c>
      <c r="K22" s="42" t="s">
        <v>89</v>
      </c>
      <c r="L22" s="42"/>
      <c r="M22" s="37">
        <v>0.5</v>
      </c>
      <c r="N22" s="37">
        <v>0.5</v>
      </c>
      <c r="O22" s="37"/>
      <c r="P22" s="38"/>
    </row>
    <row r="23" spans="1:16" ht="60" x14ac:dyDescent="0.25">
      <c r="A23" s="12" t="s">
        <v>86</v>
      </c>
      <c r="B23" s="12">
        <v>175</v>
      </c>
      <c r="C23" s="46"/>
      <c r="D23" s="46"/>
      <c r="E23" s="19">
        <v>35000</v>
      </c>
      <c r="F23" s="12" t="s">
        <v>90</v>
      </c>
      <c r="G23" s="13" t="s">
        <v>87</v>
      </c>
      <c r="H23" s="12" t="s">
        <v>69</v>
      </c>
      <c r="I23" s="12" t="s">
        <v>91</v>
      </c>
      <c r="J23" s="12" t="s">
        <v>33</v>
      </c>
      <c r="K23" s="42"/>
      <c r="L23" s="42"/>
      <c r="M23" s="37">
        <v>1</v>
      </c>
      <c r="N23" s="37">
        <v>1</v>
      </c>
      <c r="O23" s="37"/>
      <c r="P23" s="17" t="s">
        <v>92</v>
      </c>
    </row>
    <row r="24" spans="1:16" ht="45" x14ac:dyDescent="0.25">
      <c r="A24" s="12" t="s">
        <v>86</v>
      </c>
      <c r="B24" s="12">
        <v>176</v>
      </c>
      <c r="C24" s="46"/>
      <c r="D24" s="46"/>
      <c r="E24" s="19">
        <v>170000</v>
      </c>
      <c r="F24" s="12"/>
      <c r="G24" s="13" t="s">
        <v>87</v>
      </c>
      <c r="H24" s="12" t="s">
        <v>72</v>
      </c>
      <c r="I24" s="12" t="s">
        <v>93</v>
      </c>
      <c r="J24" s="12" t="s">
        <v>22</v>
      </c>
      <c r="K24" s="42"/>
      <c r="L24" s="42" t="s">
        <v>94</v>
      </c>
      <c r="M24" s="37">
        <v>0.5</v>
      </c>
      <c r="N24" s="37">
        <v>0.5</v>
      </c>
      <c r="O24" s="37"/>
      <c r="P24" s="17" t="s">
        <v>95</v>
      </c>
    </row>
    <row r="25" spans="1:16" ht="45" x14ac:dyDescent="0.25">
      <c r="A25" s="12" t="s">
        <v>86</v>
      </c>
      <c r="B25" s="12">
        <v>177</v>
      </c>
      <c r="C25" s="46"/>
      <c r="D25" s="46"/>
      <c r="E25" s="19">
        <v>1200</v>
      </c>
      <c r="F25" s="42"/>
      <c r="G25" s="13" t="s">
        <v>96</v>
      </c>
      <c r="H25" s="12" t="s">
        <v>72</v>
      </c>
      <c r="I25" s="12" t="s">
        <v>97</v>
      </c>
      <c r="J25" s="12" t="s">
        <v>22</v>
      </c>
      <c r="K25" s="42"/>
      <c r="L25" s="42" t="s">
        <v>98</v>
      </c>
      <c r="M25" s="37">
        <v>0.5</v>
      </c>
      <c r="N25" s="37">
        <v>1</v>
      </c>
      <c r="O25" s="37"/>
      <c r="P25" s="38" t="s">
        <v>99</v>
      </c>
    </row>
    <row r="26" spans="1:16" ht="30" x14ac:dyDescent="0.25">
      <c r="A26" s="12" t="s">
        <v>17</v>
      </c>
      <c r="B26" s="38">
        <v>9096</v>
      </c>
      <c r="C26" s="46"/>
      <c r="D26" s="46"/>
      <c r="E26" s="19">
        <v>20000</v>
      </c>
      <c r="F26" s="42"/>
      <c r="G26" s="21" t="s">
        <v>30</v>
      </c>
      <c r="H26" s="12" t="s">
        <v>100</v>
      </c>
      <c r="I26" s="12" t="s">
        <v>101</v>
      </c>
      <c r="J26" s="12" t="s">
        <v>22</v>
      </c>
      <c r="K26" s="42"/>
      <c r="L26" s="42"/>
      <c r="M26" s="37">
        <v>0</v>
      </c>
      <c r="N26" s="37">
        <v>0.1</v>
      </c>
      <c r="O26" s="37"/>
      <c r="P26" s="17" t="s">
        <v>102</v>
      </c>
    </row>
    <row r="27" spans="1:16" ht="30" x14ac:dyDescent="0.25">
      <c r="A27" s="12" t="s">
        <v>17</v>
      </c>
      <c r="B27" s="38">
        <v>9097</v>
      </c>
      <c r="C27" s="46"/>
      <c r="D27" s="46"/>
      <c r="E27" s="19">
        <v>1500</v>
      </c>
      <c r="F27" s="42"/>
      <c r="G27" s="12" t="s">
        <v>56</v>
      </c>
      <c r="H27" s="12" t="s">
        <v>30</v>
      </c>
      <c r="I27" s="12" t="s">
        <v>103</v>
      </c>
      <c r="J27" s="12" t="s">
        <v>22</v>
      </c>
      <c r="K27" s="42"/>
      <c r="L27" s="42"/>
      <c r="M27" s="37">
        <v>0</v>
      </c>
      <c r="N27" s="37">
        <v>1</v>
      </c>
      <c r="O27" s="37"/>
      <c r="P27" s="17" t="s">
        <v>104</v>
      </c>
    </row>
    <row r="28" spans="1:16" s="50" customFormat="1" x14ac:dyDescent="0.25">
      <c r="A28" s="49"/>
      <c r="G28" s="51"/>
      <c r="H28" s="52"/>
      <c r="I28" s="52"/>
      <c r="J28" s="52"/>
      <c r="P28" s="53"/>
    </row>
    <row r="29" spans="1:16" s="50" customFormat="1" x14ac:dyDescent="0.25">
      <c r="A29" s="49"/>
      <c r="G29" s="51"/>
      <c r="H29" s="52"/>
      <c r="I29" s="52"/>
      <c r="J29" s="52"/>
      <c r="P29" s="53"/>
    </row>
    <row r="30" spans="1:16" s="50" customFormat="1" x14ac:dyDescent="0.25">
      <c r="A30" s="49"/>
      <c r="G30" s="51"/>
      <c r="H30" s="52"/>
      <c r="I30" s="52"/>
      <c r="J30" s="52"/>
      <c r="P30" s="53"/>
    </row>
    <row r="31" spans="1:16" s="50" customFormat="1" x14ac:dyDescent="0.25">
      <c r="A31" s="49"/>
      <c r="G31" s="51"/>
      <c r="H31" s="52"/>
      <c r="I31" s="52"/>
      <c r="J31" s="52"/>
      <c r="P31" s="53"/>
    </row>
  </sheetData>
  <mergeCells count="4">
    <mergeCell ref="M1:P1"/>
    <mergeCell ref="E3:E4"/>
    <mergeCell ref="L3:L4"/>
    <mergeCell ref="E13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DEAE-70C6-422A-B3F8-C9B122CC5D73}">
  <sheetPr>
    <pageSetUpPr fitToPage="1"/>
  </sheetPr>
  <dimension ref="A1:W52"/>
  <sheetViews>
    <sheetView rightToLeft="1" zoomScale="80" zoomScaleNormal="80" workbookViewId="0">
      <selection activeCell="O49" sqref="A1:O49"/>
    </sheetView>
  </sheetViews>
  <sheetFormatPr defaultRowHeight="15" x14ac:dyDescent="0.25"/>
  <cols>
    <col min="2" max="2" width="16.28515625" customWidth="1"/>
    <col min="3" max="3" width="19.140625" customWidth="1"/>
    <col min="4" max="4" width="21.28515625" customWidth="1"/>
    <col min="5" max="5" width="25.42578125" customWidth="1"/>
    <col min="6" max="6" width="12.7109375" customWidth="1"/>
    <col min="7" max="7" width="13.140625" bestFit="1" customWidth="1"/>
    <col min="8" max="8" width="13.140625" style="18" bestFit="1" customWidth="1"/>
    <col min="9" max="9" width="21.85546875" style="18" customWidth="1"/>
    <col min="10" max="10" width="16.5703125" style="18" customWidth="1"/>
    <col min="11" max="13" width="25.5703125" customWidth="1"/>
    <col min="14" max="14" width="60" customWidth="1"/>
  </cols>
  <sheetData>
    <row r="1" spans="1:23" ht="24.95" customHeight="1" x14ac:dyDescent="0.25">
      <c r="A1" s="78" t="s">
        <v>0</v>
      </c>
      <c r="B1" s="79"/>
      <c r="C1" s="79"/>
      <c r="D1" s="79"/>
      <c r="E1" s="80"/>
      <c r="F1" s="79"/>
      <c r="G1" s="81"/>
      <c r="H1" s="82"/>
      <c r="I1" s="82"/>
      <c r="J1" s="82"/>
      <c r="K1" s="79"/>
      <c r="L1" s="79"/>
      <c r="M1" s="79"/>
      <c r="N1" s="79"/>
    </row>
    <row r="2" spans="1:23" s="11" customFormat="1" ht="56.25" x14ac:dyDescent="0.3">
      <c r="A2" s="141" t="s">
        <v>3</v>
      </c>
      <c r="B2" s="142" t="s">
        <v>7</v>
      </c>
      <c r="C2" s="142" t="s">
        <v>8</v>
      </c>
      <c r="D2" s="142" t="s">
        <v>9</v>
      </c>
      <c r="E2" s="142" t="s">
        <v>10</v>
      </c>
      <c r="F2" s="142" t="s">
        <v>11</v>
      </c>
      <c r="G2" s="142" t="s">
        <v>126</v>
      </c>
      <c r="H2" s="143" t="s">
        <v>127</v>
      </c>
      <c r="I2" s="143" t="s">
        <v>132</v>
      </c>
      <c r="J2" s="143" t="s">
        <v>192</v>
      </c>
      <c r="K2" s="142" t="s">
        <v>133</v>
      </c>
      <c r="L2" s="142" t="s">
        <v>185</v>
      </c>
      <c r="M2" s="142" t="s">
        <v>128</v>
      </c>
      <c r="N2" s="142" t="s">
        <v>13</v>
      </c>
    </row>
    <row r="3" spans="1:23" s="11" customFormat="1" ht="30" x14ac:dyDescent="0.65">
      <c r="A3" s="89"/>
      <c r="B3" s="147" t="s">
        <v>164</v>
      </c>
      <c r="C3" s="148"/>
      <c r="D3" s="94"/>
      <c r="E3" s="146"/>
      <c r="F3" s="90"/>
      <c r="G3" s="90"/>
      <c r="H3" s="91"/>
      <c r="I3" s="91"/>
      <c r="J3" s="91"/>
      <c r="K3" s="90"/>
      <c r="L3" s="90"/>
      <c r="M3" s="90"/>
      <c r="N3" s="90"/>
      <c r="Q3" s="93"/>
    </row>
    <row r="4" spans="1:23" ht="42" customHeight="1" x14ac:dyDescent="0.25">
      <c r="A4" s="121"/>
      <c r="B4" s="122" t="s">
        <v>161</v>
      </c>
      <c r="C4" s="121" t="s">
        <v>134</v>
      </c>
      <c r="D4" s="121" t="s">
        <v>20</v>
      </c>
      <c r="E4" s="121" t="s">
        <v>124</v>
      </c>
      <c r="F4" s="121" t="s">
        <v>105</v>
      </c>
      <c r="G4" s="123">
        <v>230000</v>
      </c>
      <c r="H4" s="124">
        <v>30000</v>
      </c>
      <c r="I4" s="185">
        <v>14000</v>
      </c>
      <c r="J4" s="185">
        <f>I4*0.03</f>
        <v>420</v>
      </c>
      <c r="K4" s="186">
        <v>15000</v>
      </c>
      <c r="L4" s="186">
        <v>8200</v>
      </c>
      <c r="M4" s="186">
        <f>L4*0.03</f>
        <v>246</v>
      </c>
      <c r="N4" s="125" t="s">
        <v>107</v>
      </c>
      <c r="O4" s="18"/>
      <c r="Q4" s="18"/>
      <c r="S4" s="18"/>
      <c r="U4" s="18"/>
      <c r="W4" s="18"/>
    </row>
    <row r="5" spans="1:23" ht="42" customHeight="1" x14ac:dyDescent="0.25">
      <c r="A5" s="121"/>
      <c r="B5" s="122" t="s">
        <v>161</v>
      </c>
      <c r="C5" s="121" t="s">
        <v>135</v>
      </c>
      <c r="D5" s="121" t="s">
        <v>20</v>
      </c>
      <c r="E5" s="121" t="s">
        <v>125</v>
      </c>
      <c r="F5" s="121" t="s">
        <v>105</v>
      </c>
      <c r="G5" s="123">
        <v>25000</v>
      </c>
      <c r="H5" s="124">
        <v>10000</v>
      </c>
      <c r="I5" s="185">
        <v>0</v>
      </c>
      <c r="J5" s="185">
        <f>I5*0.03</f>
        <v>0</v>
      </c>
      <c r="K5" s="186">
        <v>22000</v>
      </c>
      <c r="L5" s="186">
        <v>0</v>
      </c>
      <c r="M5" s="186">
        <f t="shared" ref="M5:M8" si="0">L5*0.03</f>
        <v>0</v>
      </c>
      <c r="N5" s="125" t="s">
        <v>190</v>
      </c>
      <c r="O5" s="18"/>
      <c r="Q5" s="18"/>
      <c r="S5" s="18"/>
      <c r="U5" s="18"/>
      <c r="W5" s="18"/>
    </row>
    <row r="6" spans="1:23" ht="68.45" customHeight="1" x14ac:dyDescent="0.25">
      <c r="A6" s="121"/>
      <c r="B6" s="122" t="s">
        <v>161</v>
      </c>
      <c r="C6" s="121" t="s">
        <v>135</v>
      </c>
      <c r="D6" s="126" t="s">
        <v>31</v>
      </c>
      <c r="E6" s="127" t="s">
        <v>108</v>
      </c>
      <c r="F6" s="128" t="s">
        <v>106</v>
      </c>
      <c r="G6" s="129">
        <v>88000</v>
      </c>
      <c r="H6" s="124">
        <v>6000</v>
      </c>
      <c r="I6" s="185">
        <v>2000</v>
      </c>
      <c r="J6" s="185">
        <f>I6*0.025</f>
        <v>50</v>
      </c>
      <c r="K6" s="186">
        <v>4000</v>
      </c>
      <c r="L6" s="186">
        <v>1000</v>
      </c>
      <c r="M6" s="186">
        <f t="shared" si="0"/>
        <v>30</v>
      </c>
      <c r="N6" s="122" t="s">
        <v>34</v>
      </c>
    </row>
    <row r="7" spans="1:23" ht="47.25" x14ac:dyDescent="0.25">
      <c r="A7" s="121"/>
      <c r="B7" s="122" t="s">
        <v>161</v>
      </c>
      <c r="C7" s="121" t="s">
        <v>135</v>
      </c>
      <c r="D7" s="126" t="s">
        <v>36</v>
      </c>
      <c r="E7" s="127" t="s">
        <v>109</v>
      </c>
      <c r="F7" s="128" t="s">
        <v>106</v>
      </c>
      <c r="G7" s="129">
        <v>15000</v>
      </c>
      <c r="H7" s="124">
        <v>4000</v>
      </c>
      <c r="I7" s="185">
        <v>1800</v>
      </c>
      <c r="J7" s="185">
        <f>I7*0.025</f>
        <v>45</v>
      </c>
      <c r="K7" s="187">
        <v>1500</v>
      </c>
      <c r="L7" s="187">
        <v>1500</v>
      </c>
      <c r="M7" s="186">
        <f t="shared" si="0"/>
        <v>45</v>
      </c>
      <c r="N7" s="130" t="s">
        <v>38</v>
      </c>
      <c r="O7" s="18"/>
      <c r="Q7" s="18"/>
    </row>
    <row r="8" spans="1:23" ht="43.5" customHeight="1" x14ac:dyDescent="0.25">
      <c r="A8" s="121"/>
      <c r="B8" s="122" t="s">
        <v>161</v>
      </c>
      <c r="C8" s="126" t="s">
        <v>135</v>
      </c>
      <c r="D8" s="126" t="s">
        <v>114</v>
      </c>
      <c r="E8" s="121" t="s">
        <v>115</v>
      </c>
      <c r="F8" s="121" t="s">
        <v>105</v>
      </c>
      <c r="G8" s="129">
        <v>20000</v>
      </c>
      <c r="H8" s="132">
        <v>8000</v>
      </c>
      <c r="I8" s="182">
        <v>500</v>
      </c>
      <c r="J8" s="182">
        <f>I8*0.03</f>
        <v>15</v>
      </c>
      <c r="K8" s="182">
        <v>8000</v>
      </c>
      <c r="L8" s="182">
        <v>1000</v>
      </c>
      <c r="M8" s="186">
        <f t="shared" si="0"/>
        <v>30</v>
      </c>
      <c r="N8" s="126" t="s">
        <v>116</v>
      </c>
    </row>
    <row r="9" spans="1:23" ht="47.25" x14ac:dyDescent="0.25">
      <c r="A9" s="121"/>
      <c r="B9" s="122" t="s">
        <v>161</v>
      </c>
      <c r="C9" s="121" t="s">
        <v>135</v>
      </c>
      <c r="D9" s="126" t="s">
        <v>120</v>
      </c>
      <c r="E9" s="127" t="s">
        <v>53</v>
      </c>
      <c r="F9" s="128" t="s">
        <v>105</v>
      </c>
      <c r="G9" s="129">
        <v>5000</v>
      </c>
      <c r="H9" s="124">
        <v>2500</v>
      </c>
      <c r="I9" s="185">
        <v>0</v>
      </c>
      <c r="J9" s="182">
        <f>I9*0.03</f>
        <v>0</v>
      </c>
      <c r="K9" s="187">
        <v>3800</v>
      </c>
      <c r="L9" s="187">
        <v>0</v>
      </c>
      <c r="M9" s="187"/>
      <c r="N9" s="130" t="s">
        <v>191</v>
      </c>
    </row>
    <row r="10" spans="1:23" ht="47.25" x14ac:dyDescent="0.25">
      <c r="A10" s="131"/>
      <c r="B10" s="122" t="s">
        <v>161</v>
      </c>
      <c r="C10" s="121" t="s">
        <v>135</v>
      </c>
      <c r="D10" s="121" t="s">
        <v>100</v>
      </c>
      <c r="E10" s="121" t="s">
        <v>117</v>
      </c>
      <c r="F10" s="121" t="s">
        <v>105</v>
      </c>
      <c r="G10" s="129">
        <v>28000</v>
      </c>
      <c r="H10" s="133">
        <v>15000</v>
      </c>
      <c r="I10" s="188">
        <v>0</v>
      </c>
      <c r="J10" s="182">
        <f>I10*0.03</f>
        <v>0</v>
      </c>
      <c r="K10" s="189">
        <v>5000</v>
      </c>
      <c r="L10" s="189">
        <v>500</v>
      </c>
      <c r="M10" s="189">
        <f>L10*0.05</f>
        <v>25</v>
      </c>
      <c r="N10" s="125" t="s">
        <v>168</v>
      </c>
    </row>
    <row r="11" spans="1:23" s="55" customFormat="1" ht="78.75" x14ac:dyDescent="0.25">
      <c r="A11" s="131"/>
      <c r="B11" s="122" t="s">
        <v>161</v>
      </c>
      <c r="C11" s="121" t="s">
        <v>135</v>
      </c>
      <c r="D11" s="121" t="s">
        <v>121</v>
      </c>
      <c r="E11" s="131" t="s">
        <v>160</v>
      </c>
      <c r="F11" s="121" t="s">
        <v>105</v>
      </c>
      <c r="G11" s="132">
        <v>2000</v>
      </c>
      <c r="H11" s="132">
        <v>2000</v>
      </c>
      <c r="I11" s="182">
        <v>8500</v>
      </c>
      <c r="J11" s="182">
        <f>I11*0.05+102</f>
        <v>527</v>
      </c>
      <c r="K11" s="182">
        <v>8500</v>
      </c>
      <c r="L11" s="182">
        <v>2000</v>
      </c>
      <c r="M11" s="189">
        <f>L11*0.05</f>
        <v>100</v>
      </c>
      <c r="N11" s="131" t="s">
        <v>169</v>
      </c>
    </row>
    <row r="12" spans="1:23" ht="31.5" x14ac:dyDescent="0.25">
      <c r="A12" s="121"/>
      <c r="B12" s="122" t="s">
        <v>161</v>
      </c>
      <c r="C12" s="126" t="s">
        <v>135</v>
      </c>
      <c r="D12" s="121" t="s">
        <v>48</v>
      </c>
      <c r="E12" s="127" t="s">
        <v>122</v>
      </c>
      <c r="F12" s="128" t="s">
        <v>113</v>
      </c>
      <c r="G12" s="129">
        <v>300</v>
      </c>
      <c r="H12" s="124">
        <v>300</v>
      </c>
      <c r="I12" s="185">
        <v>0</v>
      </c>
      <c r="J12" s="182">
        <f>I12</f>
        <v>0</v>
      </c>
      <c r="K12" s="187">
        <v>300</v>
      </c>
      <c r="L12" s="187">
        <v>250</v>
      </c>
      <c r="M12" s="187">
        <v>0</v>
      </c>
      <c r="N12" s="130" t="s">
        <v>170</v>
      </c>
    </row>
    <row r="13" spans="1:23" ht="31.5" x14ac:dyDescent="0.25">
      <c r="A13" s="121"/>
      <c r="B13" s="122" t="s">
        <v>161</v>
      </c>
      <c r="C13" s="126" t="s">
        <v>135</v>
      </c>
      <c r="D13" s="121" t="s">
        <v>48</v>
      </c>
      <c r="E13" s="121" t="s">
        <v>110</v>
      </c>
      <c r="F13" s="121" t="s">
        <v>105</v>
      </c>
      <c r="G13" s="129">
        <v>2900</v>
      </c>
      <c r="H13" s="132">
        <v>2900</v>
      </c>
      <c r="I13" s="182">
        <v>2150</v>
      </c>
      <c r="J13" s="182">
        <f>I13*0.05</f>
        <v>107.5</v>
      </c>
      <c r="K13" s="182">
        <v>2500</v>
      </c>
      <c r="L13" s="182">
        <v>0</v>
      </c>
      <c r="M13" s="182">
        <f>L13*0.05</f>
        <v>0</v>
      </c>
      <c r="N13" s="131" t="s">
        <v>171</v>
      </c>
    </row>
    <row r="14" spans="1:23" ht="31.5" x14ac:dyDescent="0.25">
      <c r="A14" s="121"/>
      <c r="B14" s="122" t="s">
        <v>161</v>
      </c>
      <c r="C14" s="126" t="s">
        <v>135</v>
      </c>
      <c r="D14" s="121" t="s">
        <v>48</v>
      </c>
      <c r="E14" s="121" t="s">
        <v>156</v>
      </c>
      <c r="F14" s="121"/>
      <c r="G14" s="129">
        <v>1500</v>
      </c>
      <c r="H14" s="132"/>
      <c r="I14" s="182"/>
      <c r="J14" s="182"/>
      <c r="K14" s="182">
        <v>1500</v>
      </c>
      <c r="L14" s="182">
        <v>100</v>
      </c>
      <c r="M14" s="182">
        <f t="shared" ref="M14:M17" si="1">L14*0.05</f>
        <v>5</v>
      </c>
      <c r="N14" s="131" t="s">
        <v>172</v>
      </c>
    </row>
    <row r="15" spans="1:23" ht="51" customHeight="1" x14ac:dyDescent="0.25">
      <c r="A15" s="121"/>
      <c r="B15" s="122" t="s">
        <v>161</v>
      </c>
      <c r="C15" s="126" t="s">
        <v>135</v>
      </c>
      <c r="D15" s="121" t="s">
        <v>48</v>
      </c>
      <c r="E15" s="121" t="s">
        <v>111</v>
      </c>
      <c r="F15" s="121" t="s">
        <v>106</v>
      </c>
      <c r="G15" s="129">
        <v>400</v>
      </c>
      <c r="H15" s="132">
        <v>400</v>
      </c>
      <c r="I15" s="182">
        <v>550</v>
      </c>
      <c r="J15" s="182">
        <f>I15*0.05</f>
        <v>27.5</v>
      </c>
      <c r="K15" s="182">
        <v>0</v>
      </c>
      <c r="L15" s="182">
        <v>150</v>
      </c>
      <c r="M15" s="182">
        <f t="shared" si="1"/>
        <v>7.5</v>
      </c>
      <c r="N15" s="131" t="s">
        <v>173</v>
      </c>
    </row>
    <row r="16" spans="1:23" ht="31.5" x14ac:dyDescent="0.25">
      <c r="A16" s="121"/>
      <c r="B16" s="122" t="s">
        <v>161</v>
      </c>
      <c r="C16" s="126" t="s">
        <v>135</v>
      </c>
      <c r="D16" s="121" t="s">
        <v>48</v>
      </c>
      <c r="E16" s="121" t="s">
        <v>112</v>
      </c>
      <c r="F16" s="121" t="s">
        <v>113</v>
      </c>
      <c r="G16" s="129">
        <v>350</v>
      </c>
      <c r="H16" s="132">
        <v>350</v>
      </c>
      <c r="I16" s="182">
        <v>1150</v>
      </c>
      <c r="J16" s="182">
        <f t="shared" ref="J16:J17" si="2">I16*0.05</f>
        <v>57.5</v>
      </c>
      <c r="K16" s="182">
        <v>0</v>
      </c>
      <c r="L16" s="182">
        <v>450</v>
      </c>
      <c r="M16" s="182">
        <f t="shared" si="1"/>
        <v>22.5</v>
      </c>
      <c r="N16" s="131" t="s">
        <v>173</v>
      </c>
    </row>
    <row r="17" spans="1:14" ht="31.5" x14ac:dyDescent="0.25">
      <c r="A17" s="121"/>
      <c r="B17" s="122" t="s">
        <v>161</v>
      </c>
      <c r="C17" s="126" t="s">
        <v>144</v>
      </c>
      <c r="D17" s="121" t="s">
        <v>129</v>
      </c>
      <c r="E17" s="121" t="s">
        <v>130</v>
      </c>
      <c r="F17" s="121" t="s">
        <v>113</v>
      </c>
      <c r="G17" s="129">
        <v>1500</v>
      </c>
      <c r="H17" s="132">
        <v>500</v>
      </c>
      <c r="I17" s="182">
        <v>0</v>
      </c>
      <c r="J17" s="182">
        <f t="shared" si="2"/>
        <v>0</v>
      </c>
      <c r="K17" s="182">
        <v>2300</v>
      </c>
      <c r="L17" s="182">
        <v>950</v>
      </c>
      <c r="M17" s="182">
        <f t="shared" si="1"/>
        <v>47.5</v>
      </c>
      <c r="N17" s="131" t="s">
        <v>172</v>
      </c>
    </row>
    <row r="18" spans="1:14" ht="23.25" x14ac:dyDescent="0.25">
      <c r="A18" s="121"/>
      <c r="B18" s="167"/>
      <c r="C18" s="168" t="s">
        <v>152</v>
      </c>
      <c r="D18" s="134"/>
      <c r="E18" s="134"/>
      <c r="F18" s="134"/>
      <c r="G18" s="135"/>
      <c r="H18" s="136"/>
      <c r="I18" s="183">
        <f>SUM(I4:I17)</f>
        <v>30650</v>
      </c>
      <c r="J18" s="183">
        <f>SUM(J4:J17)</f>
        <v>1249.5</v>
      </c>
      <c r="K18" s="137">
        <f>SUM(K4:K17)</f>
        <v>74400</v>
      </c>
      <c r="L18" s="137">
        <f>SUM(L4:L17)</f>
        <v>16100</v>
      </c>
      <c r="M18" s="137">
        <f>SUM(M4:M17)</f>
        <v>558.5</v>
      </c>
      <c r="N18" s="131"/>
    </row>
    <row r="19" spans="1:14" ht="26.25" x14ac:dyDescent="0.25">
      <c r="A19" s="149"/>
      <c r="B19" s="150"/>
      <c r="C19" s="150" t="s">
        <v>165</v>
      </c>
      <c r="D19" s="151"/>
      <c r="E19" s="151"/>
      <c r="F19" s="151"/>
      <c r="G19" s="152"/>
      <c r="H19" s="153"/>
      <c r="I19" s="153"/>
      <c r="J19" s="153"/>
      <c r="K19" s="154"/>
      <c r="L19" s="154"/>
      <c r="M19" s="154"/>
      <c r="N19" s="155"/>
    </row>
    <row r="20" spans="1:14" ht="26.25" x14ac:dyDescent="0.3">
      <c r="A20" s="149"/>
      <c r="B20" s="150"/>
      <c r="C20" s="150"/>
      <c r="D20" s="151"/>
      <c r="E20" s="151"/>
      <c r="F20" s="151"/>
      <c r="G20" s="152"/>
      <c r="H20" s="153"/>
      <c r="I20" s="143" t="s">
        <v>132</v>
      </c>
      <c r="J20" s="143" t="s">
        <v>192</v>
      </c>
      <c r="K20" s="142" t="s">
        <v>133</v>
      </c>
      <c r="L20" s="142" t="s">
        <v>185</v>
      </c>
      <c r="M20" s="142" t="s">
        <v>128</v>
      </c>
      <c r="N20" s="155"/>
    </row>
    <row r="21" spans="1:14" ht="31.5" x14ac:dyDescent="0.25">
      <c r="A21" s="174"/>
      <c r="B21" s="109" t="s">
        <v>186</v>
      </c>
      <c r="C21" s="109" t="s">
        <v>187</v>
      </c>
      <c r="D21" s="106" t="s">
        <v>188</v>
      </c>
      <c r="E21" s="175" t="s">
        <v>189</v>
      </c>
      <c r="F21" s="176"/>
      <c r="G21" s="177">
        <v>360</v>
      </c>
      <c r="H21" s="178"/>
      <c r="I21" s="178"/>
      <c r="J21" s="178">
        <v>360</v>
      </c>
      <c r="K21" s="178">
        <v>360</v>
      </c>
      <c r="L21" s="178">
        <v>180</v>
      </c>
      <c r="M21" s="178">
        <v>180</v>
      </c>
      <c r="N21" s="179"/>
    </row>
    <row r="22" spans="1:14" ht="31.5" x14ac:dyDescent="0.25">
      <c r="A22" s="106"/>
      <c r="B22" s="107" t="s">
        <v>162</v>
      </c>
      <c r="C22" s="108" t="s">
        <v>56</v>
      </c>
      <c r="D22" s="109" t="s">
        <v>57</v>
      </c>
      <c r="E22" s="110" t="s">
        <v>60</v>
      </c>
      <c r="F22" s="111" t="s">
        <v>105</v>
      </c>
      <c r="G22" s="112">
        <v>4000</v>
      </c>
      <c r="H22" s="113">
        <v>4000</v>
      </c>
      <c r="I22" s="190">
        <v>4200</v>
      </c>
      <c r="J22" s="190">
        <v>500</v>
      </c>
      <c r="K22" s="191">
        <v>4000</v>
      </c>
      <c r="L22" s="191">
        <v>2000</v>
      </c>
      <c r="M22" s="191">
        <v>500</v>
      </c>
      <c r="N22" s="114" t="s">
        <v>174</v>
      </c>
    </row>
    <row r="23" spans="1:14" ht="31.5" x14ac:dyDescent="0.25">
      <c r="A23" s="106"/>
      <c r="B23" s="107" t="s">
        <v>162</v>
      </c>
      <c r="C23" s="108" t="s">
        <v>56</v>
      </c>
      <c r="D23" s="115" t="s">
        <v>81</v>
      </c>
      <c r="E23" s="110" t="s">
        <v>58</v>
      </c>
      <c r="F23" s="111" t="s">
        <v>105</v>
      </c>
      <c r="G23" s="112">
        <v>1000</v>
      </c>
      <c r="H23" s="113">
        <v>1000</v>
      </c>
      <c r="I23" s="190">
        <v>700</v>
      </c>
      <c r="J23" s="190">
        <f>I23*0.06</f>
        <v>42</v>
      </c>
      <c r="K23" s="191">
        <v>750</v>
      </c>
      <c r="L23" s="191">
        <v>400</v>
      </c>
      <c r="M23" s="191">
        <f>L23*0.06</f>
        <v>24</v>
      </c>
      <c r="N23" s="107" t="s">
        <v>167</v>
      </c>
    </row>
    <row r="24" spans="1:14" ht="52.5" customHeight="1" x14ac:dyDescent="0.25">
      <c r="A24" s="106"/>
      <c r="B24" s="107" t="s">
        <v>162</v>
      </c>
      <c r="C24" s="106" t="s">
        <v>56</v>
      </c>
      <c r="D24" s="109" t="s">
        <v>57</v>
      </c>
      <c r="E24" s="117" t="s">
        <v>145</v>
      </c>
      <c r="F24" s="106" t="s">
        <v>105</v>
      </c>
      <c r="G24" s="173">
        <v>850</v>
      </c>
      <c r="H24" s="113">
        <v>900</v>
      </c>
      <c r="I24" s="190">
        <v>1150</v>
      </c>
      <c r="J24" s="190">
        <f>I24*0.075</f>
        <v>86.25</v>
      </c>
      <c r="K24" s="192">
        <v>1150</v>
      </c>
      <c r="L24" s="192">
        <v>650</v>
      </c>
      <c r="M24" s="192">
        <v>100</v>
      </c>
      <c r="N24" s="118" t="s">
        <v>175</v>
      </c>
    </row>
    <row r="25" spans="1:14" ht="31.5" x14ac:dyDescent="0.25">
      <c r="A25" s="106"/>
      <c r="B25" s="107" t="s">
        <v>162</v>
      </c>
      <c r="C25" s="106" t="s">
        <v>147</v>
      </c>
      <c r="D25" s="109" t="s">
        <v>148</v>
      </c>
      <c r="E25" s="106" t="s">
        <v>149</v>
      </c>
      <c r="F25" s="106"/>
      <c r="G25" s="119">
        <v>1000</v>
      </c>
      <c r="H25" s="113"/>
      <c r="I25" s="190"/>
      <c r="J25" s="190"/>
      <c r="K25" s="193">
        <v>300</v>
      </c>
      <c r="L25" s="193">
        <v>180</v>
      </c>
      <c r="M25" s="193">
        <f>L25*0.05</f>
        <v>9</v>
      </c>
      <c r="N25" s="116" t="s">
        <v>176</v>
      </c>
    </row>
    <row r="26" spans="1:14" ht="31.5" x14ac:dyDescent="0.25">
      <c r="A26" s="106"/>
      <c r="B26" s="107" t="s">
        <v>162</v>
      </c>
      <c r="C26" s="106" t="s">
        <v>56</v>
      </c>
      <c r="D26" s="109" t="s">
        <v>57</v>
      </c>
      <c r="E26" s="115" t="s">
        <v>66</v>
      </c>
      <c r="F26" s="107" t="s">
        <v>67</v>
      </c>
      <c r="G26" s="114">
        <v>1500</v>
      </c>
      <c r="H26" s="120">
        <v>1500</v>
      </c>
      <c r="I26" s="184">
        <v>1800</v>
      </c>
      <c r="J26" s="184">
        <f>I26*0.05</f>
        <v>90</v>
      </c>
      <c r="K26" s="194">
        <v>1800</v>
      </c>
      <c r="L26" s="194">
        <v>900</v>
      </c>
      <c r="M26" s="193">
        <f>L26*0.05</f>
        <v>45</v>
      </c>
      <c r="N26" s="115" t="s">
        <v>174</v>
      </c>
    </row>
    <row r="27" spans="1:14" ht="23.25" x14ac:dyDescent="0.25">
      <c r="A27" s="138"/>
      <c r="B27" s="164"/>
      <c r="C27" s="165" t="s">
        <v>154</v>
      </c>
      <c r="D27" s="166"/>
      <c r="E27" s="115"/>
      <c r="F27" s="107"/>
      <c r="G27" s="114"/>
      <c r="H27" s="120"/>
      <c r="I27" s="180">
        <f>SUM(I22:I26)</f>
        <v>7850</v>
      </c>
      <c r="J27" s="180">
        <f>SUM(J21:J26)</f>
        <v>1078.25</v>
      </c>
      <c r="K27" s="139">
        <f>SUM(K21:K26)</f>
        <v>8360</v>
      </c>
      <c r="L27" s="139">
        <f>SUM(L21:L26)</f>
        <v>4310</v>
      </c>
      <c r="M27" s="139">
        <f>SUM(M21:M26)</f>
        <v>858</v>
      </c>
      <c r="N27" s="115"/>
    </row>
    <row r="28" spans="1:14" ht="23.25" x14ac:dyDescent="0.25">
      <c r="A28" s="163"/>
      <c r="B28" s="156"/>
      <c r="C28" s="157" t="s">
        <v>166</v>
      </c>
      <c r="D28" s="158"/>
      <c r="E28" s="159"/>
      <c r="F28" s="160"/>
      <c r="G28" s="155"/>
      <c r="H28" s="161"/>
      <c r="I28" s="161"/>
      <c r="J28" s="161"/>
      <c r="K28" s="162"/>
      <c r="L28" s="162"/>
      <c r="M28" s="162"/>
      <c r="N28" s="159"/>
    </row>
    <row r="29" spans="1:14" ht="23.25" x14ac:dyDescent="0.3">
      <c r="A29" s="163"/>
      <c r="B29" s="156"/>
      <c r="C29" s="157"/>
      <c r="D29" s="158"/>
      <c r="E29" s="159"/>
      <c r="F29" s="160"/>
      <c r="G29" s="155"/>
      <c r="H29" s="161"/>
      <c r="I29" s="143" t="s">
        <v>132</v>
      </c>
      <c r="J29" s="143" t="s">
        <v>192</v>
      </c>
      <c r="K29" s="142" t="s">
        <v>133</v>
      </c>
      <c r="L29" s="142" t="s">
        <v>185</v>
      </c>
      <c r="M29" s="142" t="s">
        <v>128</v>
      </c>
      <c r="N29" s="159"/>
    </row>
    <row r="30" spans="1:14" s="56" customFormat="1" ht="47.25" x14ac:dyDescent="0.25">
      <c r="A30" s="95"/>
      <c r="B30" s="102" t="s">
        <v>163</v>
      </c>
      <c r="C30" s="96" t="s">
        <v>136</v>
      </c>
      <c r="D30" s="96" t="s">
        <v>140</v>
      </c>
      <c r="E30" s="96" t="s">
        <v>119</v>
      </c>
      <c r="F30" s="96" t="s">
        <v>105</v>
      </c>
      <c r="G30" s="95">
        <v>250</v>
      </c>
      <c r="H30" s="97">
        <v>250</v>
      </c>
      <c r="I30" s="172">
        <v>40</v>
      </c>
      <c r="J30" s="172">
        <v>0</v>
      </c>
      <c r="K30" s="172">
        <v>50</v>
      </c>
      <c r="L30" s="172">
        <v>50</v>
      </c>
      <c r="M30" s="172">
        <v>0</v>
      </c>
      <c r="N30" s="95" t="s">
        <v>177</v>
      </c>
    </row>
    <row r="31" spans="1:14" s="56" customFormat="1" ht="31.5" x14ac:dyDescent="0.25">
      <c r="A31" s="95"/>
      <c r="B31" s="102" t="s">
        <v>163</v>
      </c>
      <c r="C31" s="96" t="s">
        <v>136</v>
      </c>
      <c r="D31" s="96" t="s">
        <v>81</v>
      </c>
      <c r="E31" s="96" t="s">
        <v>155</v>
      </c>
      <c r="F31" s="96"/>
      <c r="G31" s="95">
        <v>200</v>
      </c>
      <c r="H31" s="97">
        <v>0</v>
      </c>
      <c r="I31" s="172">
        <v>0</v>
      </c>
      <c r="J31" s="172"/>
      <c r="K31" s="172">
        <v>200</v>
      </c>
      <c r="L31" s="172">
        <v>30</v>
      </c>
      <c r="M31" s="172">
        <v>0</v>
      </c>
      <c r="N31" s="95" t="s">
        <v>178</v>
      </c>
    </row>
    <row r="32" spans="1:14" ht="47.25" x14ac:dyDescent="0.25">
      <c r="A32" s="96"/>
      <c r="B32" s="102" t="s">
        <v>163</v>
      </c>
      <c r="C32" s="96" t="s">
        <v>137</v>
      </c>
      <c r="D32" s="95" t="s">
        <v>41</v>
      </c>
      <c r="E32" s="99" t="s">
        <v>42</v>
      </c>
      <c r="F32" s="100" t="s">
        <v>105</v>
      </c>
      <c r="G32" s="101">
        <v>11000</v>
      </c>
      <c r="H32" s="97">
        <v>4500</v>
      </c>
      <c r="I32" s="172">
        <v>2000</v>
      </c>
      <c r="J32" s="172">
        <v>800</v>
      </c>
      <c r="K32" s="195">
        <v>500</v>
      </c>
      <c r="L32" s="195">
        <v>400</v>
      </c>
      <c r="M32" s="195">
        <v>200</v>
      </c>
      <c r="N32" s="98" t="s">
        <v>179</v>
      </c>
    </row>
    <row r="33" spans="1:14" ht="31.5" x14ac:dyDescent="0.25">
      <c r="A33" s="102"/>
      <c r="B33" s="102" t="s">
        <v>163</v>
      </c>
      <c r="C33" s="96" t="s">
        <v>136</v>
      </c>
      <c r="D33" s="96" t="s">
        <v>151</v>
      </c>
      <c r="E33" s="96" t="s">
        <v>146</v>
      </c>
      <c r="F33" s="96"/>
      <c r="G33" s="101">
        <v>16200</v>
      </c>
      <c r="H33" s="104">
        <v>0</v>
      </c>
      <c r="I33" s="196">
        <v>5400</v>
      </c>
      <c r="J33" s="196">
        <f>I33*0.1</f>
        <v>540</v>
      </c>
      <c r="K33" s="197">
        <v>15000</v>
      </c>
      <c r="L33" s="197">
        <v>7000</v>
      </c>
      <c r="M33" s="197">
        <v>600</v>
      </c>
      <c r="N33" s="103" t="s">
        <v>180</v>
      </c>
    </row>
    <row r="34" spans="1:14" ht="31.5" x14ac:dyDescent="0.25">
      <c r="A34" s="102"/>
      <c r="B34" s="102" t="s">
        <v>163</v>
      </c>
      <c r="C34" s="96" t="s">
        <v>136</v>
      </c>
      <c r="D34" s="96" t="s">
        <v>150</v>
      </c>
      <c r="E34" s="96" t="s">
        <v>139</v>
      </c>
      <c r="F34" s="96"/>
      <c r="G34" s="101"/>
      <c r="H34" s="104"/>
      <c r="I34" s="196">
        <v>700</v>
      </c>
      <c r="J34" s="196">
        <v>0</v>
      </c>
      <c r="K34" s="197">
        <v>2000</v>
      </c>
      <c r="L34" s="197">
        <v>150</v>
      </c>
      <c r="M34" s="197">
        <v>0</v>
      </c>
      <c r="N34" s="103" t="s">
        <v>158</v>
      </c>
    </row>
    <row r="35" spans="1:14" ht="31.5" x14ac:dyDescent="0.25">
      <c r="A35" s="102"/>
      <c r="B35" s="102" t="s">
        <v>163</v>
      </c>
      <c r="C35" s="96" t="s">
        <v>136</v>
      </c>
      <c r="D35" s="96" t="s">
        <v>136</v>
      </c>
      <c r="E35" s="96" t="s">
        <v>183</v>
      </c>
      <c r="F35" s="96"/>
      <c r="G35" s="101"/>
      <c r="H35" s="104"/>
      <c r="I35" s="196"/>
      <c r="J35" s="196"/>
      <c r="K35" s="197">
        <v>90000</v>
      </c>
      <c r="L35" s="197">
        <v>0</v>
      </c>
      <c r="M35" s="197">
        <v>0</v>
      </c>
      <c r="N35" s="103" t="s">
        <v>184</v>
      </c>
    </row>
    <row r="36" spans="1:14" ht="31.5" x14ac:dyDescent="0.25">
      <c r="A36" s="102"/>
      <c r="B36" s="102" t="s">
        <v>163</v>
      </c>
      <c r="C36" s="96" t="s">
        <v>136</v>
      </c>
      <c r="D36" s="96" t="s">
        <v>141</v>
      </c>
      <c r="E36" s="96" t="s">
        <v>142</v>
      </c>
      <c r="F36" s="96"/>
      <c r="G36" s="101">
        <v>10000</v>
      </c>
      <c r="H36" s="104">
        <v>0</v>
      </c>
      <c r="I36" s="196">
        <v>0</v>
      </c>
      <c r="J36" s="196">
        <v>0</v>
      </c>
      <c r="K36" s="197">
        <v>5000</v>
      </c>
      <c r="L36" s="197">
        <v>100</v>
      </c>
      <c r="M36" s="197">
        <v>0</v>
      </c>
      <c r="N36" s="103" t="s">
        <v>181</v>
      </c>
    </row>
    <row r="37" spans="1:14" ht="31.5" x14ac:dyDescent="0.25">
      <c r="A37" s="96"/>
      <c r="B37" s="102" t="s">
        <v>163</v>
      </c>
      <c r="C37" s="105" t="s">
        <v>136</v>
      </c>
      <c r="D37" s="96" t="s">
        <v>138</v>
      </c>
      <c r="E37" s="96" t="s">
        <v>79</v>
      </c>
      <c r="F37" s="96" t="s">
        <v>105</v>
      </c>
      <c r="G37" s="101">
        <v>30</v>
      </c>
      <c r="H37" s="97">
        <v>30</v>
      </c>
      <c r="I37" s="172">
        <v>0</v>
      </c>
      <c r="J37" s="172">
        <v>0</v>
      </c>
      <c r="K37" s="197">
        <v>100</v>
      </c>
      <c r="L37" s="197">
        <v>0</v>
      </c>
      <c r="M37" s="197">
        <v>0</v>
      </c>
      <c r="N37" s="103" t="s">
        <v>80</v>
      </c>
    </row>
    <row r="38" spans="1:14" ht="23.25" x14ac:dyDescent="0.25">
      <c r="A38" s="96"/>
      <c r="B38" s="169"/>
      <c r="C38" s="170" t="s">
        <v>153</v>
      </c>
      <c r="D38" s="171"/>
      <c r="E38" s="96"/>
      <c r="F38" s="96"/>
      <c r="G38" s="101"/>
      <c r="H38" s="97"/>
      <c r="I38" s="181">
        <f>SUM(I30:I37)</f>
        <v>8140</v>
      </c>
      <c r="J38" s="181">
        <f>SUM(J30:J37)</f>
        <v>1340</v>
      </c>
      <c r="K38" s="140">
        <f>SUM(K30:K37)</f>
        <v>112850</v>
      </c>
      <c r="L38" s="140">
        <f>SUM(L30:L37)</f>
        <v>7730</v>
      </c>
      <c r="M38" s="140">
        <f>SUM(M30:M37)</f>
        <v>800</v>
      </c>
      <c r="N38" s="103"/>
    </row>
    <row r="39" spans="1:14" s="61" customFormat="1" ht="63" x14ac:dyDescent="0.25">
      <c r="A39" s="83"/>
      <c r="B39" s="83"/>
      <c r="C39" s="87" t="s">
        <v>143</v>
      </c>
      <c r="D39" s="83" t="s">
        <v>72</v>
      </c>
      <c r="E39" s="83" t="s">
        <v>73</v>
      </c>
      <c r="F39" s="83" t="s">
        <v>105</v>
      </c>
      <c r="G39" s="86">
        <v>100</v>
      </c>
      <c r="H39" s="84">
        <v>100</v>
      </c>
      <c r="I39" s="84">
        <v>50</v>
      </c>
      <c r="J39" s="84">
        <v>0</v>
      </c>
      <c r="K39" s="88">
        <v>50</v>
      </c>
      <c r="L39" s="88"/>
      <c r="M39" s="88"/>
      <c r="N39" s="85" t="s">
        <v>74</v>
      </c>
    </row>
    <row r="40" spans="1:14" s="61" customFormat="1" ht="15.75" x14ac:dyDescent="0.25">
      <c r="A40" s="83"/>
      <c r="B40" s="83"/>
      <c r="C40" s="87"/>
      <c r="D40" s="83"/>
      <c r="E40" s="83"/>
      <c r="F40" s="83"/>
      <c r="G40" s="86"/>
      <c r="H40" s="84"/>
      <c r="I40" s="84"/>
      <c r="J40" s="84"/>
      <c r="K40" s="88"/>
      <c r="L40" s="88"/>
      <c r="M40" s="88"/>
      <c r="N40" s="85"/>
    </row>
    <row r="41" spans="1:14" s="61" customFormat="1" ht="23.25" x14ac:dyDescent="0.25">
      <c r="A41" s="73" t="s">
        <v>131</v>
      </c>
      <c r="B41" s="73"/>
      <c r="C41" s="74"/>
      <c r="D41" s="75"/>
      <c r="E41" s="73"/>
      <c r="F41" s="73"/>
      <c r="G41" s="76">
        <f>SUM(G4:G39)</f>
        <v>466440</v>
      </c>
      <c r="H41" s="77">
        <f>SUM(H4:H39)</f>
        <v>94230</v>
      </c>
      <c r="I41" s="77">
        <f>I39+I38+I27+I18</f>
        <v>46690</v>
      </c>
      <c r="J41" s="77">
        <f>J38+J27+J18</f>
        <v>3667.75</v>
      </c>
      <c r="K41" s="92">
        <f>K38+K27+K18</f>
        <v>195610</v>
      </c>
      <c r="L41" s="92">
        <f>L38+L27+L18</f>
        <v>28140</v>
      </c>
      <c r="M41" s="92">
        <f>M38+M27+M18</f>
        <v>2216.5</v>
      </c>
      <c r="N41" s="69"/>
    </row>
    <row r="42" spans="1:14" s="61" customFormat="1" x14ac:dyDescent="0.25">
      <c r="A42" s="67"/>
      <c r="B42" s="67"/>
      <c r="C42" s="68"/>
      <c r="D42" s="69"/>
      <c r="E42" s="67"/>
      <c r="F42" s="67"/>
      <c r="G42" s="70"/>
      <c r="H42" s="71"/>
      <c r="I42" s="71"/>
      <c r="J42" s="71"/>
      <c r="K42" s="67"/>
      <c r="L42" s="67"/>
      <c r="M42" s="67"/>
      <c r="N42" s="69"/>
    </row>
    <row r="43" spans="1:14" s="61" customFormat="1" ht="56.25" x14ac:dyDescent="0.25">
      <c r="A43" s="58"/>
      <c r="B43" s="58"/>
      <c r="C43" s="59"/>
      <c r="D43" s="57"/>
      <c r="E43" s="58"/>
      <c r="F43" s="58"/>
      <c r="G43" s="144" t="s">
        <v>159</v>
      </c>
      <c r="H43" s="145">
        <f>H5+H8+H9+H10+14000</f>
        <v>49500</v>
      </c>
      <c r="I43" s="65" t="s">
        <v>182</v>
      </c>
      <c r="J43" s="65"/>
      <c r="K43" s="58"/>
      <c r="L43" s="58"/>
      <c r="M43" s="58"/>
      <c r="N43" s="57"/>
    </row>
    <row r="44" spans="1:14" s="61" customFormat="1" x14ac:dyDescent="0.25">
      <c r="A44" s="58"/>
      <c r="B44" s="58"/>
      <c r="C44" s="59"/>
      <c r="D44" s="57"/>
      <c r="E44" s="58"/>
      <c r="F44" s="58"/>
      <c r="G44" s="60"/>
      <c r="H44" s="65"/>
      <c r="I44" s="65"/>
      <c r="J44" s="65"/>
      <c r="K44" s="58"/>
      <c r="L44" s="58"/>
      <c r="M44" s="58"/>
      <c r="N44" s="57"/>
    </row>
    <row r="45" spans="1:14" ht="24.95" customHeight="1" x14ac:dyDescent="0.25">
      <c r="A45" s="1" t="s">
        <v>123</v>
      </c>
      <c r="B45" s="6"/>
      <c r="C45" s="6"/>
      <c r="D45" s="6"/>
      <c r="E45" s="7"/>
      <c r="F45" s="6"/>
      <c r="G45" s="5"/>
      <c r="H45" s="62"/>
      <c r="I45" s="62"/>
      <c r="J45" s="62"/>
      <c r="K45" s="6"/>
      <c r="L45" s="6"/>
      <c r="M45" s="6"/>
      <c r="N45" s="6"/>
    </row>
    <row r="46" spans="1:14" s="11" customFormat="1" ht="45" x14ac:dyDescent="0.25">
      <c r="A46" s="8" t="s">
        <v>3</v>
      </c>
      <c r="B46" s="9" t="s">
        <v>7</v>
      </c>
      <c r="C46" s="9" t="s">
        <v>8</v>
      </c>
      <c r="D46" s="9" t="s">
        <v>9</v>
      </c>
      <c r="E46" s="9" t="s">
        <v>10</v>
      </c>
      <c r="F46" s="9" t="s">
        <v>11</v>
      </c>
      <c r="G46" s="9" t="s">
        <v>6</v>
      </c>
      <c r="H46" s="63" t="s">
        <v>127</v>
      </c>
      <c r="I46" s="63"/>
      <c r="J46" s="63" t="s">
        <v>128</v>
      </c>
      <c r="K46" s="9" t="s">
        <v>157</v>
      </c>
      <c r="L46" s="9"/>
      <c r="M46" s="9"/>
      <c r="N46" s="9" t="s">
        <v>13</v>
      </c>
    </row>
    <row r="47" spans="1:14" ht="45" x14ac:dyDescent="0.25">
      <c r="A47" s="12"/>
      <c r="B47" s="42"/>
      <c r="C47" s="13" t="s">
        <v>87</v>
      </c>
      <c r="D47" s="12" t="s">
        <v>57</v>
      </c>
      <c r="E47" s="12" t="s">
        <v>88</v>
      </c>
      <c r="F47" s="12" t="s">
        <v>105</v>
      </c>
      <c r="G47" s="19">
        <v>1500</v>
      </c>
      <c r="H47" s="64">
        <v>1250</v>
      </c>
      <c r="I47" s="64"/>
      <c r="J47" s="64">
        <f>H47*1.1</f>
        <v>1375</v>
      </c>
      <c r="K47" s="42">
        <v>1375</v>
      </c>
      <c r="L47" s="42"/>
      <c r="M47" s="42"/>
      <c r="N47" s="42"/>
    </row>
    <row r="48" spans="1:14" ht="45" x14ac:dyDescent="0.25">
      <c r="A48" s="12"/>
      <c r="B48" s="12"/>
      <c r="C48" s="13" t="s">
        <v>87</v>
      </c>
      <c r="D48" s="12" t="s">
        <v>72</v>
      </c>
      <c r="E48" s="12" t="s">
        <v>93</v>
      </c>
      <c r="F48" s="12" t="s">
        <v>105</v>
      </c>
      <c r="G48" s="19">
        <v>170000</v>
      </c>
      <c r="H48" s="64"/>
      <c r="I48" s="64"/>
      <c r="J48" s="64"/>
      <c r="K48" s="42"/>
      <c r="L48" s="42"/>
      <c r="M48" s="42"/>
      <c r="N48" s="42" t="s">
        <v>94</v>
      </c>
    </row>
    <row r="49" spans="1:14" ht="30" x14ac:dyDescent="0.25">
      <c r="A49" s="12"/>
      <c r="B49" s="12"/>
      <c r="C49" s="13" t="s">
        <v>87</v>
      </c>
      <c r="D49" s="12" t="s">
        <v>30</v>
      </c>
      <c r="E49" s="12" t="s">
        <v>118</v>
      </c>
      <c r="F49" s="12" t="s">
        <v>105</v>
      </c>
      <c r="G49" s="19">
        <v>2000</v>
      </c>
      <c r="H49" s="64"/>
      <c r="I49" s="64"/>
      <c r="J49" s="64"/>
      <c r="K49" s="42"/>
      <c r="L49" s="42"/>
      <c r="M49" s="42"/>
      <c r="N49" s="42"/>
    </row>
    <row r="50" spans="1:14" s="50" customFormat="1" x14ac:dyDescent="0.25">
      <c r="C50" s="51"/>
      <c r="D50" s="52"/>
      <c r="E50" s="52"/>
      <c r="F50" s="52"/>
      <c r="H50" s="66"/>
      <c r="I50" s="66"/>
      <c r="J50" s="66"/>
    </row>
    <row r="52" spans="1:14" x14ac:dyDescent="0.25">
      <c r="J52" s="72">
        <f>SUM(J47:J51)</f>
        <v>1375</v>
      </c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B1BB-2005-473D-B351-7090EA138223}">
  <sheetPr>
    <pageSetUpPr fitToPage="1"/>
  </sheetPr>
  <dimension ref="A1:T51"/>
  <sheetViews>
    <sheetView rightToLeft="1" tabSelected="1" topLeftCell="A4" zoomScale="80" zoomScaleNormal="80" workbookViewId="0">
      <selection activeCell="H16" sqref="H16"/>
    </sheetView>
  </sheetViews>
  <sheetFormatPr defaultRowHeight="15" x14ac:dyDescent="0.25"/>
  <cols>
    <col min="2" max="2" width="16.28515625" customWidth="1"/>
    <col min="3" max="3" width="21.28515625" customWidth="1"/>
    <col min="4" max="4" width="25.42578125" customWidth="1"/>
    <col min="5" max="5" width="13.140625" bestFit="1" customWidth="1"/>
    <col min="6" max="10" width="25.5703125" customWidth="1"/>
    <col min="11" max="11" width="60" customWidth="1"/>
  </cols>
  <sheetData>
    <row r="1" spans="1:20" ht="24.95" customHeight="1" x14ac:dyDescent="0.25">
      <c r="A1" s="78" t="s">
        <v>0</v>
      </c>
      <c r="B1" s="79"/>
      <c r="C1" s="79"/>
      <c r="D1" s="80"/>
      <c r="E1" s="81"/>
      <c r="F1" s="79"/>
      <c r="G1" s="79"/>
      <c r="H1" s="79"/>
      <c r="I1" s="79"/>
      <c r="J1" s="79"/>
      <c r="K1" s="79"/>
    </row>
    <row r="2" spans="1:20" s="11" customFormat="1" ht="56.25" x14ac:dyDescent="0.3">
      <c r="A2" s="141" t="s">
        <v>3</v>
      </c>
      <c r="B2" s="142" t="s">
        <v>7</v>
      </c>
      <c r="C2" s="142" t="s">
        <v>9</v>
      </c>
      <c r="D2" s="142" t="s">
        <v>10</v>
      </c>
      <c r="E2" s="142" t="s">
        <v>126</v>
      </c>
      <c r="F2" s="142" t="s">
        <v>133</v>
      </c>
      <c r="G2" s="142" t="s">
        <v>194</v>
      </c>
      <c r="H2" s="142" t="s">
        <v>193</v>
      </c>
      <c r="I2" s="142" t="s">
        <v>212</v>
      </c>
      <c r="J2" s="142" t="s">
        <v>207</v>
      </c>
      <c r="K2" s="142" t="s">
        <v>13</v>
      </c>
    </row>
    <row r="3" spans="1:20" s="11" customFormat="1" ht="27" x14ac:dyDescent="0.45">
      <c r="A3" s="89"/>
      <c r="B3" s="147" t="s">
        <v>164</v>
      </c>
      <c r="C3" s="94"/>
      <c r="D3" s="146"/>
      <c r="E3" s="90"/>
      <c r="F3" s="90"/>
      <c r="G3" s="90"/>
      <c r="H3" s="90"/>
      <c r="I3" s="90"/>
      <c r="J3" s="90"/>
      <c r="K3" s="90"/>
      <c r="N3" s="93"/>
    </row>
    <row r="4" spans="1:20" ht="42" customHeight="1" x14ac:dyDescent="0.25">
      <c r="A4" s="121"/>
      <c r="B4" s="122" t="s">
        <v>161</v>
      </c>
      <c r="C4" s="121" t="s">
        <v>20</v>
      </c>
      <c r="D4" s="121" t="s">
        <v>124</v>
      </c>
      <c r="E4" s="123">
        <v>230000</v>
      </c>
      <c r="F4" s="186">
        <v>15000</v>
      </c>
      <c r="G4" s="186">
        <v>17000</v>
      </c>
      <c r="H4" s="186">
        <v>15000</v>
      </c>
      <c r="I4" s="186">
        <v>13000</v>
      </c>
      <c r="J4" s="186">
        <f>I4*0.04</f>
        <v>520</v>
      </c>
      <c r="K4" s="125" t="s">
        <v>107</v>
      </c>
      <c r="L4" s="18"/>
      <c r="N4" s="18"/>
      <c r="P4" s="18"/>
      <c r="R4" s="18"/>
      <c r="T4" s="18"/>
    </row>
    <row r="5" spans="1:20" ht="42" customHeight="1" x14ac:dyDescent="0.25">
      <c r="A5" s="121"/>
      <c r="B5" s="122" t="s">
        <v>161</v>
      </c>
      <c r="C5" s="121" t="s">
        <v>20</v>
      </c>
      <c r="D5" s="121" t="s">
        <v>125</v>
      </c>
      <c r="E5" s="123"/>
      <c r="F5" s="186">
        <v>5000</v>
      </c>
      <c r="G5" s="186">
        <v>1000</v>
      </c>
      <c r="H5" s="186">
        <v>5000</v>
      </c>
      <c r="I5" s="186">
        <v>2000</v>
      </c>
      <c r="J5" s="186">
        <f t="shared" ref="J5:J6" si="0">I5*0.04</f>
        <v>80</v>
      </c>
      <c r="K5" s="125" t="s">
        <v>190</v>
      </c>
      <c r="L5" s="18"/>
      <c r="N5" s="18"/>
      <c r="P5" s="18"/>
      <c r="R5" s="18"/>
      <c r="T5" s="18"/>
    </row>
    <row r="6" spans="1:20" ht="42" customHeight="1" x14ac:dyDescent="0.25">
      <c r="A6" s="121"/>
      <c r="B6" s="122"/>
      <c r="C6" s="121" t="s">
        <v>197</v>
      </c>
      <c r="D6" s="121" t="s">
        <v>198</v>
      </c>
      <c r="E6" s="123"/>
      <c r="F6" s="186">
        <v>0</v>
      </c>
      <c r="G6" s="186">
        <v>0</v>
      </c>
      <c r="H6" s="186">
        <v>20000</v>
      </c>
      <c r="I6" s="186">
        <v>0</v>
      </c>
      <c r="J6" s="186">
        <f t="shared" si="0"/>
        <v>0</v>
      </c>
      <c r="K6" s="125" t="s">
        <v>199</v>
      </c>
      <c r="L6" s="18"/>
      <c r="N6" s="18"/>
      <c r="P6" s="18"/>
      <c r="R6" s="18"/>
      <c r="T6" s="18"/>
    </row>
    <row r="7" spans="1:20" ht="68.45" customHeight="1" x14ac:dyDescent="0.25">
      <c r="A7" s="121"/>
      <c r="B7" s="122" t="s">
        <v>161</v>
      </c>
      <c r="C7" s="126" t="s">
        <v>31</v>
      </c>
      <c r="D7" s="127" t="s">
        <v>108</v>
      </c>
      <c r="E7" s="129">
        <v>88000</v>
      </c>
      <c r="F7" s="186">
        <v>1000</v>
      </c>
      <c r="G7" s="186">
        <v>1467</v>
      </c>
      <c r="H7" s="186">
        <v>9000</v>
      </c>
      <c r="I7" s="186">
        <v>3000</v>
      </c>
      <c r="J7" s="186">
        <f t="shared" ref="J7:J11" si="1">I7*0.03</f>
        <v>90</v>
      </c>
      <c r="K7" s="122" t="s">
        <v>204</v>
      </c>
    </row>
    <row r="8" spans="1:20" ht="47.25" x14ac:dyDescent="0.25">
      <c r="A8" s="121"/>
      <c r="B8" s="122" t="s">
        <v>161</v>
      </c>
      <c r="C8" s="126" t="s">
        <v>36</v>
      </c>
      <c r="D8" s="127" t="s">
        <v>109</v>
      </c>
      <c r="E8" s="129">
        <v>15000</v>
      </c>
      <c r="F8" s="187">
        <v>1500</v>
      </c>
      <c r="G8" s="187">
        <v>1000</v>
      </c>
      <c r="H8" s="186"/>
      <c r="I8" s="186">
        <v>1000</v>
      </c>
      <c r="J8" s="186">
        <f t="shared" si="1"/>
        <v>30</v>
      </c>
      <c r="K8" s="130" t="s">
        <v>38</v>
      </c>
      <c r="L8" s="18"/>
      <c r="N8" s="18"/>
    </row>
    <row r="9" spans="1:20" ht="43.5" customHeight="1" x14ac:dyDescent="0.25">
      <c r="A9" s="121"/>
      <c r="B9" s="122" t="s">
        <v>161</v>
      </c>
      <c r="C9" s="126" t="s">
        <v>203</v>
      </c>
      <c r="D9" s="121" t="s">
        <v>115</v>
      </c>
      <c r="E9" s="129">
        <v>20000</v>
      </c>
      <c r="F9" s="182">
        <v>8000</v>
      </c>
      <c r="G9" s="182">
        <v>176</v>
      </c>
      <c r="H9" s="186">
        <v>0</v>
      </c>
      <c r="I9" s="186">
        <v>0</v>
      </c>
      <c r="J9" s="186">
        <f t="shared" si="1"/>
        <v>0</v>
      </c>
      <c r="K9" s="126" t="s">
        <v>116</v>
      </c>
    </row>
    <row r="10" spans="1:20" ht="31.5" x14ac:dyDescent="0.25">
      <c r="A10" s="121"/>
      <c r="B10" s="122" t="s">
        <v>161</v>
      </c>
      <c r="C10" s="126" t="s">
        <v>202</v>
      </c>
      <c r="D10" s="127" t="s">
        <v>53</v>
      </c>
      <c r="E10" s="129">
        <v>3800</v>
      </c>
      <c r="F10" s="187">
        <v>3800</v>
      </c>
      <c r="G10" s="187">
        <v>0</v>
      </c>
      <c r="H10" s="187">
        <v>3800</v>
      </c>
      <c r="I10" s="187">
        <v>1000</v>
      </c>
      <c r="J10" s="186">
        <v>0</v>
      </c>
      <c r="K10" s="130" t="s">
        <v>191</v>
      </c>
    </row>
    <row r="11" spans="1:20" ht="31.5" x14ac:dyDescent="0.25">
      <c r="A11" s="121"/>
      <c r="B11" s="122" t="s">
        <v>161</v>
      </c>
      <c r="C11" s="126" t="s">
        <v>195</v>
      </c>
      <c r="D11" s="127" t="s">
        <v>196</v>
      </c>
      <c r="E11" s="129">
        <v>120000</v>
      </c>
      <c r="F11" s="187">
        <v>0</v>
      </c>
      <c r="G11" s="187">
        <v>0</v>
      </c>
      <c r="H11" s="187">
        <v>5000</v>
      </c>
      <c r="I11" s="187">
        <v>0</v>
      </c>
      <c r="J11" s="186">
        <f t="shared" si="1"/>
        <v>0</v>
      </c>
      <c r="K11" s="130"/>
    </row>
    <row r="12" spans="1:20" ht="47.25" x14ac:dyDescent="0.25">
      <c r="A12" s="131"/>
      <c r="B12" s="122" t="s">
        <v>161</v>
      </c>
      <c r="C12" s="121" t="s">
        <v>100</v>
      </c>
      <c r="D12" s="121" t="s">
        <v>117</v>
      </c>
      <c r="E12" s="129">
        <v>28000</v>
      </c>
      <c r="F12" s="189">
        <v>5000</v>
      </c>
      <c r="G12" s="189">
        <v>0</v>
      </c>
      <c r="H12" s="189">
        <v>8000</v>
      </c>
      <c r="I12" s="189">
        <v>2500</v>
      </c>
      <c r="J12" s="186">
        <f>I12*0.05</f>
        <v>125</v>
      </c>
      <c r="K12" s="125" t="s">
        <v>168</v>
      </c>
    </row>
    <row r="13" spans="1:20" s="55" customFormat="1" ht="78.75" x14ac:dyDescent="0.25">
      <c r="A13" s="131"/>
      <c r="B13" s="122" t="s">
        <v>161</v>
      </c>
      <c r="C13" s="121" t="s">
        <v>200</v>
      </c>
      <c r="D13" s="131" t="s">
        <v>213</v>
      </c>
      <c r="E13" s="132">
        <v>2000</v>
      </c>
      <c r="F13" s="182">
        <v>6000</v>
      </c>
      <c r="G13" s="182">
        <v>5600</v>
      </c>
      <c r="H13" s="189">
        <v>4000</v>
      </c>
      <c r="I13" s="189">
        <v>4000</v>
      </c>
      <c r="J13" s="189">
        <f>I13*0.05</f>
        <v>200</v>
      </c>
      <c r="K13" s="131" t="s">
        <v>214</v>
      </c>
    </row>
    <row r="14" spans="1:20" s="55" customFormat="1" ht="31.5" x14ac:dyDescent="0.25">
      <c r="A14" s="131"/>
      <c r="B14" s="122" t="s">
        <v>161</v>
      </c>
      <c r="C14" s="121" t="s">
        <v>205</v>
      </c>
      <c r="D14" s="126" t="s">
        <v>206</v>
      </c>
      <c r="E14" s="132">
        <v>4500</v>
      </c>
      <c r="F14" s="182">
        <v>0</v>
      </c>
      <c r="G14" s="182">
        <v>0</v>
      </c>
      <c r="H14" s="189">
        <v>4500</v>
      </c>
      <c r="I14" s="189">
        <v>3500</v>
      </c>
      <c r="J14" s="189">
        <f t="shared" ref="J14:J17" si="2">I14*0.05</f>
        <v>175</v>
      </c>
      <c r="K14" s="131" t="s">
        <v>215</v>
      </c>
    </row>
    <row r="15" spans="1:20" ht="31.5" x14ac:dyDescent="0.25">
      <c r="A15" s="121"/>
      <c r="B15" s="122" t="s">
        <v>161</v>
      </c>
      <c r="C15" s="121" t="s">
        <v>48</v>
      </c>
      <c r="D15" s="198" t="s">
        <v>110</v>
      </c>
      <c r="E15" s="129">
        <v>2900</v>
      </c>
      <c r="F15" s="182">
        <v>2500</v>
      </c>
      <c r="G15" s="182">
        <v>2500</v>
      </c>
      <c r="H15" s="182">
        <v>1500</v>
      </c>
      <c r="I15" s="182">
        <v>1500</v>
      </c>
      <c r="J15" s="189">
        <f t="shared" si="2"/>
        <v>75</v>
      </c>
      <c r="K15" s="131" t="s">
        <v>171</v>
      </c>
    </row>
    <row r="16" spans="1:20" ht="31.5" x14ac:dyDescent="0.25">
      <c r="A16" s="121"/>
      <c r="B16" s="122" t="s">
        <v>161</v>
      </c>
      <c r="C16" s="121" t="s">
        <v>48</v>
      </c>
      <c r="D16" s="121" t="s">
        <v>156</v>
      </c>
      <c r="E16" s="129">
        <v>1500</v>
      </c>
      <c r="F16" s="182">
        <v>1500</v>
      </c>
      <c r="G16" s="182">
        <v>0</v>
      </c>
      <c r="H16" s="182">
        <v>1500</v>
      </c>
      <c r="I16" s="182">
        <v>1500</v>
      </c>
      <c r="J16" s="189">
        <f t="shared" si="2"/>
        <v>75</v>
      </c>
      <c r="K16" s="131" t="s">
        <v>172</v>
      </c>
    </row>
    <row r="17" spans="1:11" ht="31.5" x14ac:dyDescent="0.25">
      <c r="A17" s="121"/>
      <c r="B17" s="122" t="s">
        <v>161</v>
      </c>
      <c r="C17" s="121" t="s">
        <v>129</v>
      </c>
      <c r="D17" s="121" t="s">
        <v>130</v>
      </c>
      <c r="E17" s="129">
        <v>1500</v>
      </c>
      <c r="F17" s="182">
        <v>1500</v>
      </c>
      <c r="G17" s="182">
        <v>1270</v>
      </c>
      <c r="H17" s="182"/>
      <c r="I17" s="182">
        <v>350</v>
      </c>
      <c r="J17" s="189">
        <f t="shared" si="2"/>
        <v>17.5</v>
      </c>
      <c r="K17" s="131" t="s">
        <v>172</v>
      </c>
    </row>
    <row r="18" spans="1:11" ht="23.25" x14ac:dyDescent="0.25">
      <c r="A18" s="121"/>
      <c r="B18" s="167"/>
      <c r="C18" s="134"/>
      <c r="D18" s="134"/>
      <c r="E18" s="135"/>
      <c r="F18" s="137">
        <f>SUM(F4:F17)</f>
        <v>50800</v>
      </c>
      <c r="G18" s="137">
        <f>SUM(G4:G17)</f>
        <v>30013</v>
      </c>
      <c r="H18" s="137">
        <f>SUM(H4:H17)</f>
        <v>77300</v>
      </c>
      <c r="I18" s="137">
        <f>SUM(I4:I17)</f>
        <v>33350</v>
      </c>
      <c r="J18" s="137">
        <f>SUM(J4:J17)</f>
        <v>1387.5</v>
      </c>
      <c r="K18" s="131"/>
    </row>
    <row r="19" spans="1:11" ht="26.25" x14ac:dyDescent="0.25">
      <c r="A19" s="149"/>
      <c r="B19" s="150"/>
      <c r="C19" s="151"/>
      <c r="D19" s="151"/>
      <c r="E19" s="152"/>
      <c r="F19" s="154"/>
      <c r="G19" s="154"/>
      <c r="H19" s="154"/>
      <c r="I19" s="154"/>
      <c r="J19" s="154"/>
      <c r="K19" s="155"/>
    </row>
    <row r="20" spans="1:11" ht="26.25" x14ac:dyDescent="0.3">
      <c r="A20" s="149"/>
      <c r="B20" s="150"/>
      <c r="C20" s="151"/>
      <c r="D20" s="151"/>
      <c r="E20" s="152"/>
      <c r="F20" s="142" t="s">
        <v>133</v>
      </c>
      <c r="G20" s="142" t="s">
        <v>194</v>
      </c>
      <c r="H20" s="142" t="s">
        <v>193</v>
      </c>
      <c r="I20" s="142" t="s">
        <v>208</v>
      </c>
      <c r="J20" s="142" t="s">
        <v>207</v>
      </c>
      <c r="K20" s="155"/>
    </row>
    <row r="21" spans="1:11" ht="31.5" x14ac:dyDescent="0.25">
      <c r="A21" s="174"/>
      <c r="B21" s="109" t="s">
        <v>186</v>
      </c>
      <c r="C21" s="106" t="s">
        <v>188</v>
      </c>
      <c r="D21" s="175" t="s">
        <v>189</v>
      </c>
      <c r="E21" s="177">
        <v>360</v>
      </c>
      <c r="F21" s="178">
        <v>360</v>
      </c>
      <c r="G21" s="178">
        <v>180</v>
      </c>
      <c r="H21" s="178">
        <v>240</v>
      </c>
      <c r="I21" s="178">
        <v>240</v>
      </c>
      <c r="J21" s="178">
        <v>240</v>
      </c>
      <c r="K21" s="179"/>
    </row>
    <row r="22" spans="1:11" ht="31.5" x14ac:dyDescent="0.25">
      <c r="A22" s="106"/>
      <c r="B22" s="107" t="s">
        <v>162</v>
      </c>
      <c r="C22" s="109" t="s">
        <v>57</v>
      </c>
      <c r="D22" s="110" t="s">
        <v>60</v>
      </c>
      <c r="E22" s="112">
        <v>4000</v>
      </c>
      <c r="F22" s="191">
        <v>4000</v>
      </c>
      <c r="G22" s="191">
        <v>4600</v>
      </c>
      <c r="H22" s="191">
        <v>4600</v>
      </c>
      <c r="I22" s="191">
        <v>9000</v>
      </c>
      <c r="J22" s="191">
        <v>2000</v>
      </c>
      <c r="K22" s="114" t="s">
        <v>216</v>
      </c>
    </row>
    <row r="23" spans="1:11" ht="31.5" x14ac:dyDescent="0.25">
      <c r="A23" s="106"/>
      <c r="B23" s="107" t="s">
        <v>162</v>
      </c>
      <c r="C23" s="115" t="s">
        <v>81</v>
      </c>
      <c r="D23" s="110" t="s">
        <v>58</v>
      </c>
      <c r="E23" s="112">
        <v>1000</v>
      </c>
      <c r="F23" s="191">
        <v>750</v>
      </c>
      <c r="G23" s="191">
        <v>400</v>
      </c>
      <c r="H23" s="191">
        <v>400</v>
      </c>
      <c r="I23" s="191">
        <v>600</v>
      </c>
      <c r="J23" s="191">
        <v>0</v>
      </c>
      <c r="K23" s="107" t="s">
        <v>167</v>
      </c>
    </row>
    <row r="24" spans="1:11" ht="52.5" customHeight="1" x14ac:dyDescent="0.25">
      <c r="A24" s="106"/>
      <c r="B24" s="107" t="s">
        <v>162</v>
      </c>
      <c r="C24" s="109" t="s">
        <v>57</v>
      </c>
      <c r="D24" s="117" t="s">
        <v>145</v>
      </c>
      <c r="E24" s="173">
        <v>850</v>
      </c>
      <c r="F24" s="192">
        <v>1150</v>
      </c>
      <c r="G24" s="192">
        <v>1000</v>
      </c>
      <c r="H24" s="192">
        <v>1000</v>
      </c>
      <c r="I24" s="192">
        <v>1000</v>
      </c>
      <c r="J24" s="192">
        <v>350</v>
      </c>
      <c r="K24" s="118" t="s">
        <v>175</v>
      </c>
    </row>
    <row r="25" spans="1:11" ht="31.5" x14ac:dyDescent="0.25">
      <c r="A25" s="106"/>
      <c r="B25" s="107" t="s">
        <v>162</v>
      </c>
      <c r="C25" s="109" t="s">
        <v>148</v>
      </c>
      <c r="D25" s="106" t="s">
        <v>149</v>
      </c>
      <c r="E25" s="119">
        <v>1000</v>
      </c>
      <c r="F25" s="193">
        <v>300</v>
      </c>
      <c r="G25" s="193">
        <v>460</v>
      </c>
      <c r="H25" s="193">
        <v>450</v>
      </c>
      <c r="I25" s="193">
        <v>350</v>
      </c>
      <c r="J25" s="193">
        <v>25</v>
      </c>
      <c r="K25" s="116" t="s">
        <v>176</v>
      </c>
    </row>
    <row r="26" spans="1:11" ht="31.5" x14ac:dyDescent="0.25">
      <c r="A26" s="106"/>
      <c r="B26" s="107" t="s">
        <v>162</v>
      </c>
      <c r="C26" s="109" t="s">
        <v>57</v>
      </c>
      <c r="D26" s="115" t="s">
        <v>66</v>
      </c>
      <c r="E26" s="114">
        <v>1500</v>
      </c>
      <c r="F26" s="194">
        <v>1800</v>
      </c>
      <c r="G26" s="194">
        <v>1800</v>
      </c>
      <c r="H26" s="193">
        <v>1800</v>
      </c>
      <c r="I26" s="193">
        <v>1800</v>
      </c>
      <c r="J26" s="193">
        <f>I26*0.05</f>
        <v>90</v>
      </c>
      <c r="K26" s="115" t="s">
        <v>174</v>
      </c>
    </row>
    <row r="27" spans="1:11" ht="31.5" x14ac:dyDescent="0.25">
      <c r="A27" s="106"/>
      <c r="B27" s="107" t="s">
        <v>209</v>
      </c>
      <c r="C27" s="109" t="s">
        <v>210</v>
      </c>
      <c r="D27" s="115" t="s">
        <v>211</v>
      </c>
      <c r="E27" s="114"/>
      <c r="F27" s="194"/>
      <c r="G27" s="194"/>
      <c r="H27" s="193">
        <v>180</v>
      </c>
      <c r="I27" s="193">
        <v>180</v>
      </c>
      <c r="J27" s="193">
        <f>I27*0.075</f>
        <v>13.5</v>
      </c>
      <c r="K27" s="115"/>
    </row>
    <row r="28" spans="1:11" ht="23.25" x14ac:dyDescent="0.25">
      <c r="A28" s="138"/>
      <c r="B28" s="164"/>
      <c r="C28" s="166"/>
      <c r="D28" s="115"/>
      <c r="E28" s="114"/>
      <c r="F28" s="139">
        <f t="shared" ref="F28:J28" si="3">SUM(F21:F26)</f>
        <v>8360</v>
      </c>
      <c r="G28" s="139">
        <f t="shared" si="3"/>
        <v>8440</v>
      </c>
      <c r="H28" s="139">
        <f t="shared" si="3"/>
        <v>8490</v>
      </c>
      <c r="I28" s="139">
        <f t="shared" si="3"/>
        <v>12990</v>
      </c>
      <c r="J28" s="139">
        <f t="shared" si="3"/>
        <v>2705</v>
      </c>
      <c r="K28" s="115"/>
    </row>
    <row r="29" spans="1:11" ht="23.25" x14ac:dyDescent="0.25">
      <c r="A29" s="163"/>
      <c r="B29" s="156"/>
      <c r="C29" s="158"/>
      <c r="D29" s="159"/>
      <c r="E29" s="155"/>
      <c r="F29" s="162"/>
      <c r="G29" s="162"/>
      <c r="H29" s="162"/>
      <c r="I29" s="162"/>
      <c r="J29" s="162"/>
      <c r="K29" s="159"/>
    </row>
    <row r="30" spans="1:11" ht="23.25" x14ac:dyDescent="0.3">
      <c r="A30" s="163"/>
      <c r="B30" s="156"/>
      <c r="C30" s="158"/>
      <c r="D30" s="159"/>
      <c r="E30" s="155"/>
      <c r="F30" s="142" t="s">
        <v>133</v>
      </c>
      <c r="G30" s="142" t="s">
        <v>194</v>
      </c>
      <c r="H30" s="142" t="s">
        <v>193</v>
      </c>
      <c r="I30" s="142" t="s">
        <v>208</v>
      </c>
      <c r="J30" s="142" t="s">
        <v>207</v>
      </c>
      <c r="K30" s="159"/>
    </row>
    <row r="31" spans="1:11" s="56" customFormat="1" ht="47.25" x14ac:dyDescent="0.25">
      <c r="A31" s="95"/>
      <c r="B31" s="102" t="s">
        <v>163</v>
      </c>
      <c r="C31" s="96" t="s">
        <v>140</v>
      </c>
      <c r="D31" s="96" t="s">
        <v>119</v>
      </c>
      <c r="E31" s="95">
        <v>250</v>
      </c>
      <c r="F31" s="172">
        <v>50</v>
      </c>
      <c r="G31" s="172">
        <v>50</v>
      </c>
      <c r="H31" s="172">
        <v>0</v>
      </c>
      <c r="I31" s="172">
        <v>0</v>
      </c>
      <c r="J31" s="172">
        <v>0</v>
      </c>
      <c r="K31" s="95" t="s">
        <v>177</v>
      </c>
    </row>
    <row r="32" spans="1:11" s="56" customFormat="1" ht="31.5" x14ac:dyDescent="0.25">
      <c r="A32" s="95"/>
      <c r="B32" s="102" t="s">
        <v>163</v>
      </c>
      <c r="C32" s="96" t="s">
        <v>81</v>
      </c>
      <c r="D32" s="96" t="s">
        <v>155</v>
      </c>
      <c r="E32" s="95">
        <v>200</v>
      </c>
      <c r="F32" s="172">
        <v>200</v>
      </c>
      <c r="G32" s="172">
        <v>30</v>
      </c>
      <c r="H32" s="172">
        <v>1000</v>
      </c>
      <c r="I32" s="172">
        <v>0</v>
      </c>
      <c r="J32" s="172">
        <v>0</v>
      </c>
      <c r="K32" s="95" t="s">
        <v>178</v>
      </c>
    </row>
    <row r="33" spans="1:11" ht="47.25" x14ac:dyDescent="0.25">
      <c r="A33" s="96"/>
      <c r="B33" s="102" t="s">
        <v>163</v>
      </c>
      <c r="C33" s="95" t="s">
        <v>41</v>
      </c>
      <c r="D33" s="99" t="s">
        <v>42</v>
      </c>
      <c r="E33" s="101">
        <v>11000</v>
      </c>
      <c r="F33" s="195">
        <v>500</v>
      </c>
      <c r="G33" s="195">
        <v>400</v>
      </c>
      <c r="H33" s="195">
        <v>900</v>
      </c>
      <c r="I33" s="195">
        <v>100</v>
      </c>
      <c r="J33" s="195">
        <v>400</v>
      </c>
      <c r="K33" s="98" t="s">
        <v>179</v>
      </c>
    </row>
    <row r="34" spans="1:11" ht="31.5" x14ac:dyDescent="0.25">
      <c r="A34" s="102"/>
      <c r="B34" s="102" t="s">
        <v>163</v>
      </c>
      <c r="C34" s="96" t="s">
        <v>151</v>
      </c>
      <c r="D34" s="96" t="s">
        <v>146</v>
      </c>
      <c r="E34" s="101">
        <v>12200</v>
      </c>
      <c r="F34" s="197">
        <v>15000</v>
      </c>
      <c r="G34" s="197">
        <v>12000</v>
      </c>
      <c r="H34" s="197">
        <v>12000</v>
      </c>
      <c r="I34" s="197">
        <v>10000</v>
      </c>
      <c r="J34" s="197">
        <f>I34*0.03</f>
        <v>300</v>
      </c>
      <c r="K34" s="103" t="s">
        <v>180</v>
      </c>
    </row>
    <row r="35" spans="1:11" ht="31.5" x14ac:dyDescent="0.25">
      <c r="A35" s="102"/>
      <c r="B35" s="102" t="s">
        <v>163</v>
      </c>
      <c r="C35" s="96" t="s">
        <v>150</v>
      </c>
      <c r="D35" s="96" t="s">
        <v>139</v>
      </c>
      <c r="E35" s="101"/>
      <c r="F35" s="197">
        <v>2700</v>
      </c>
      <c r="G35" s="197">
        <v>500</v>
      </c>
      <c r="H35" s="197">
        <v>1500</v>
      </c>
      <c r="I35" s="197">
        <v>1000</v>
      </c>
      <c r="J35" s="197">
        <v>0</v>
      </c>
      <c r="K35" s="103" t="s">
        <v>201</v>
      </c>
    </row>
    <row r="36" spans="1:11" ht="31.5" x14ac:dyDescent="0.25">
      <c r="A36" s="102"/>
      <c r="B36" s="102" t="s">
        <v>163</v>
      </c>
      <c r="C36" s="96" t="s">
        <v>136</v>
      </c>
      <c r="D36" s="96" t="s">
        <v>183</v>
      </c>
      <c r="E36" s="101"/>
      <c r="F36" s="197">
        <v>90</v>
      </c>
      <c r="G36" s="197">
        <v>0</v>
      </c>
      <c r="H36" s="197">
        <v>50</v>
      </c>
      <c r="I36" s="197"/>
      <c r="J36" s="197">
        <v>0</v>
      </c>
      <c r="K36" s="103" t="s">
        <v>184</v>
      </c>
    </row>
    <row r="37" spans="1:11" ht="31.5" x14ac:dyDescent="0.25">
      <c r="A37" s="102"/>
      <c r="B37" s="102" t="s">
        <v>163</v>
      </c>
      <c r="C37" s="96" t="s">
        <v>141</v>
      </c>
      <c r="D37" s="96" t="s">
        <v>142</v>
      </c>
      <c r="E37" s="101">
        <v>10000</v>
      </c>
      <c r="F37" s="197">
        <v>5000</v>
      </c>
      <c r="G37" s="197">
        <v>100</v>
      </c>
      <c r="H37" s="197">
        <v>6000</v>
      </c>
      <c r="I37" s="197">
        <v>0</v>
      </c>
      <c r="J37" s="197">
        <v>0</v>
      </c>
      <c r="K37" s="103" t="s">
        <v>181</v>
      </c>
    </row>
    <row r="38" spans="1:11" ht="31.5" x14ac:dyDescent="0.25">
      <c r="A38" s="96"/>
      <c r="B38" s="102" t="s">
        <v>163</v>
      </c>
      <c r="C38" s="96" t="s">
        <v>138</v>
      </c>
      <c r="D38" s="96" t="s">
        <v>79</v>
      </c>
      <c r="E38" s="101">
        <v>30</v>
      </c>
      <c r="F38" s="197">
        <v>100</v>
      </c>
      <c r="G38" s="197">
        <v>0</v>
      </c>
      <c r="H38" s="197">
        <v>0</v>
      </c>
      <c r="I38" s="197">
        <v>0</v>
      </c>
      <c r="J38" s="197">
        <v>0</v>
      </c>
      <c r="K38" s="103" t="s">
        <v>80</v>
      </c>
    </row>
    <row r="39" spans="1:11" ht="23.25" x14ac:dyDescent="0.25">
      <c r="A39" s="96"/>
      <c r="B39" s="169"/>
      <c r="C39" s="171"/>
      <c r="D39" s="96"/>
      <c r="E39" s="101"/>
      <c r="F39" s="140">
        <f t="shared" ref="F39:J39" si="4">SUM(F31:F38)</f>
        <v>23640</v>
      </c>
      <c r="G39" s="140">
        <f t="shared" si="4"/>
        <v>13080</v>
      </c>
      <c r="H39" s="140">
        <f t="shared" si="4"/>
        <v>21450</v>
      </c>
      <c r="I39" s="140">
        <f t="shared" si="4"/>
        <v>11100</v>
      </c>
      <c r="J39" s="140">
        <f t="shared" si="4"/>
        <v>700</v>
      </c>
      <c r="K39" s="103"/>
    </row>
    <row r="40" spans="1:11" s="61" customFormat="1" ht="63" x14ac:dyDescent="0.25">
      <c r="A40" s="83"/>
      <c r="B40" s="83"/>
      <c r="C40" s="83" t="s">
        <v>72</v>
      </c>
      <c r="D40" s="83" t="s">
        <v>73</v>
      </c>
      <c r="E40" s="86">
        <v>100</v>
      </c>
      <c r="F40" s="88">
        <v>50</v>
      </c>
      <c r="G40" s="88"/>
      <c r="H40" s="88"/>
      <c r="I40" s="88"/>
      <c r="J40" s="88"/>
      <c r="K40" s="85" t="s">
        <v>74</v>
      </c>
    </row>
    <row r="41" spans="1:11" s="61" customFormat="1" ht="15.75" x14ac:dyDescent="0.25">
      <c r="A41" s="83"/>
      <c r="B41" s="83"/>
      <c r="C41" s="83"/>
      <c r="D41" s="83"/>
      <c r="E41" s="86"/>
      <c r="F41" s="88"/>
      <c r="G41" s="88"/>
      <c r="H41" s="88"/>
      <c r="I41" s="88"/>
      <c r="J41" s="88"/>
      <c r="K41" s="85"/>
    </row>
    <row r="42" spans="1:11" s="61" customFormat="1" ht="23.25" x14ac:dyDescent="0.25">
      <c r="A42" s="73" t="s">
        <v>131</v>
      </c>
      <c r="B42" s="73"/>
      <c r="C42" s="75"/>
      <c r="D42" s="73"/>
      <c r="E42" s="76">
        <f>SUM(E4:E40)</f>
        <v>559690</v>
      </c>
      <c r="F42" s="92">
        <f t="shared" ref="F42:J42" si="5">F39+F28+F18</f>
        <v>82800</v>
      </c>
      <c r="G42" s="92">
        <f t="shared" si="5"/>
        <v>51533</v>
      </c>
      <c r="H42" s="92">
        <f t="shared" si="5"/>
        <v>107240</v>
      </c>
      <c r="I42" s="92">
        <f t="shared" si="5"/>
        <v>57440</v>
      </c>
      <c r="J42" s="92">
        <f t="shared" si="5"/>
        <v>4792.5</v>
      </c>
      <c r="K42" s="69"/>
    </row>
    <row r="43" spans="1:11" s="61" customFormat="1" x14ac:dyDescent="0.25">
      <c r="A43" s="67"/>
      <c r="B43" s="67"/>
      <c r="C43" s="69"/>
      <c r="D43" s="67"/>
      <c r="E43" s="70"/>
      <c r="F43" s="67"/>
      <c r="G43" s="67"/>
      <c r="H43" s="67"/>
      <c r="I43" s="67"/>
      <c r="J43" s="67"/>
      <c r="K43" s="69"/>
    </row>
    <row r="44" spans="1:11" s="61" customFormat="1" ht="18.75" x14ac:dyDescent="0.25">
      <c r="A44" s="58"/>
      <c r="B44" s="58"/>
      <c r="C44" s="57"/>
      <c r="D44" s="58"/>
      <c r="E44" s="144"/>
      <c r="F44" s="58"/>
      <c r="G44" s="58"/>
      <c r="H44" s="58"/>
      <c r="I44" s="58"/>
      <c r="J44" s="58"/>
      <c r="K44" s="57"/>
    </row>
    <row r="45" spans="1:11" s="61" customFormat="1" x14ac:dyDescent="0.25">
      <c r="A45" s="58"/>
      <c r="B45" s="58"/>
      <c r="C45" s="57"/>
      <c r="D45" s="58"/>
      <c r="E45" s="60"/>
      <c r="F45" s="58"/>
      <c r="G45" s="58"/>
      <c r="H45" s="58"/>
      <c r="I45" s="58"/>
      <c r="J45" s="58"/>
      <c r="K45" s="57"/>
    </row>
    <row r="46" spans="1:11" ht="24.95" customHeight="1" x14ac:dyDescent="0.25">
      <c r="A46" s="1" t="s">
        <v>123</v>
      </c>
      <c r="B46" s="6"/>
      <c r="C46" s="6"/>
      <c r="D46" s="7"/>
      <c r="E46" s="5"/>
      <c r="F46" s="6"/>
      <c r="G46" s="6"/>
      <c r="H46" s="6"/>
      <c r="I46" s="6"/>
      <c r="J46" s="6"/>
      <c r="K46" s="6"/>
    </row>
    <row r="47" spans="1:11" s="11" customFormat="1" ht="30" x14ac:dyDescent="0.25">
      <c r="A47" s="8" t="s">
        <v>3</v>
      </c>
      <c r="B47" s="9" t="s">
        <v>7</v>
      </c>
      <c r="C47" s="9" t="s">
        <v>9</v>
      </c>
      <c r="D47" s="9" t="s">
        <v>10</v>
      </c>
      <c r="E47" s="9" t="s">
        <v>6</v>
      </c>
      <c r="F47" s="9" t="s">
        <v>157</v>
      </c>
      <c r="G47" s="9"/>
      <c r="H47" s="9"/>
      <c r="I47" s="9"/>
      <c r="J47" s="9"/>
      <c r="K47" s="9" t="s">
        <v>13</v>
      </c>
    </row>
    <row r="48" spans="1:11" ht="45" x14ac:dyDescent="0.25">
      <c r="A48" s="12"/>
      <c r="B48" s="42"/>
      <c r="C48" s="12" t="s">
        <v>57</v>
      </c>
      <c r="D48" s="12" t="s">
        <v>88</v>
      </c>
      <c r="E48" s="19">
        <v>1500</v>
      </c>
      <c r="F48" s="42">
        <v>1375</v>
      </c>
      <c r="G48" s="42"/>
      <c r="H48" s="42"/>
      <c r="I48" s="42"/>
      <c r="J48" s="42"/>
      <c r="K48" s="42"/>
    </row>
    <row r="49" spans="1:11" ht="45" x14ac:dyDescent="0.25">
      <c r="A49" s="12"/>
      <c r="B49" s="12"/>
      <c r="C49" s="12" t="s">
        <v>72</v>
      </c>
      <c r="D49" s="12" t="s">
        <v>93</v>
      </c>
      <c r="E49" s="19">
        <v>170000</v>
      </c>
      <c r="F49" s="42"/>
      <c r="G49" s="42"/>
      <c r="H49" s="42"/>
      <c r="I49" s="42"/>
      <c r="J49" s="42"/>
      <c r="K49" s="42" t="s">
        <v>94</v>
      </c>
    </row>
    <row r="50" spans="1:11" x14ac:dyDescent="0.25">
      <c r="A50" s="12"/>
      <c r="B50" s="12"/>
      <c r="C50" s="12" t="s">
        <v>30</v>
      </c>
      <c r="D50" s="12" t="s">
        <v>118</v>
      </c>
      <c r="E50" s="19">
        <v>2000</v>
      </c>
      <c r="F50" s="42"/>
      <c r="G50" s="42"/>
      <c r="H50" s="42"/>
      <c r="I50" s="42"/>
      <c r="J50" s="42"/>
      <c r="K50" s="42"/>
    </row>
    <row r="51" spans="1:11" s="50" customFormat="1" x14ac:dyDescent="0.25">
      <c r="C51" s="52"/>
      <c r="D51" s="52"/>
    </row>
  </sheetData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חכל 2020</vt:lpstr>
      <vt:lpstr>חכל 2021</vt:lpstr>
      <vt:lpstr>חכל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בנצי איתן</cp:lastModifiedBy>
  <cp:lastPrinted>2021-11-23T12:56:05Z</cp:lastPrinted>
  <dcterms:created xsi:type="dcterms:W3CDTF">2020-11-12T13:24:41Z</dcterms:created>
  <dcterms:modified xsi:type="dcterms:W3CDTF">2023-11-28T13:49:21Z</dcterms:modified>
</cp:coreProperties>
</file>