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.m_cwlaw\Desktop\דניאל מסמכים\מכרז מערכות תחזוקה מועצה אזורית דרום השרון\מסמכי מכרז כפי שפורסם\"/>
    </mc:Choice>
  </mc:AlternateContent>
  <bookViews>
    <workbookView xWindow="-135" yWindow="-135" windowWidth="29070" windowHeight="15750"/>
  </bookViews>
  <sheets>
    <sheet name="גיליון1 (2)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9" i="3" l="1"/>
  <c r="S47" i="3"/>
  <c r="S48" i="3"/>
  <c r="S50" i="3"/>
  <c r="S54" i="3"/>
  <c r="S51" i="3"/>
  <c r="T14" i="3"/>
  <c r="K9" i="3"/>
  <c r="Q9" i="3" s="1"/>
  <c r="M9" i="3"/>
  <c r="S9" i="3"/>
  <c r="T9" i="3" l="1"/>
  <c r="S78" i="3"/>
  <c r="M78" i="3"/>
  <c r="K78" i="3"/>
  <c r="Q78" i="3" s="1"/>
  <c r="T78" i="3" s="1"/>
  <c r="Q76" i="3"/>
  <c r="S75" i="3"/>
  <c r="S76" i="3"/>
  <c r="S77" i="3"/>
  <c r="K71" i="3"/>
  <c r="Q71" i="3" s="1"/>
  <c r="T71" i="3" s="1"/>
  <c r="S71" i="3"/>
  <c r="M71" i="3"/>
  <c r="S66" i="3"/>
  <c r="M66" i="3"/>
  <c r="K66" i="3"/>
  <c r="Q63" i="3"/>
  <c r="S63" i="3"/>
  <c r="S64" i="3"/>
  <c r="S65" i="3"/>
  <c r="Q67" i="3"/>
  <c r="S67" i="3"/>
  <c r="S68" i="3"/>
  <c r="S62" i="3"/>
  <c r="Q62" i="3"/>
  <c r="T67" i="3" l="1"/>
  <c r="T76" i="3"/>
  <c r="T63" i="3"/>
  <c r="T62" i="3"/>
  <c r="Q66" i="3"/>
  <c r="T66" i="3" s="1"/>
  <c r="Q46" i="3"/>
  <c r="Q45" i="3"/>
  <c r="Q44" i="3"/>
  <c r="Q43" i="3"/>
  <c r="Q42" i="3"/>
  <c r="S46" i="3"/>
  <c r="S45" i="3"/>
  <c r="S44" i="3"/>
  <c r="S43" i="3"/>
  <c r="S42" i="3"/>
  <c r="T42" i="3" l="1"/>
  <c r="T44" i="3"/>
  <c r="T45" i="3"/>
  <c r="T46" i="3"/>
  <c r="T43" i="3"/>
  <c r="Q14" i="3"/>
  <c r="S14" i="3"/>
  <c r="T86" i="3" l="1"/>
  <c r="S83" i="3"/>
  <c r="M83" i="3"/>
  <c r="K83" i="3"/>
  <c r="S82" i="3"/>
  <c r="M82" i="3"/>
  <c r="K82" i="3"/>
  <c r="S81" i="3"/>
  <c r="M81" i="3"/>
  <c r="K81" i="3"/>
  <c r="S80" i="3"/>
  <c r="M80" i="3"/>
  <c r="K80" i="3"/>
  <c r="S79" i="3"/>
  <c r="M79" i="3"/>
  <c r="K79" i="3"/>
  <c r="S73" i="3"/>
  <c r="K73" i="3"/>
  <c r="Q73" i="3" s="1"/>
  <c r="S72" i="3"/>
  <c r="K72" i="3"/>
  <c r="Q72" i="3" s="1"/>
  <c r="S70" i="3"/>
  <c r="M70" i="3"/>
  <c r="K70" i="3"/>
  <c r="S69" i="3"/>
  <c r="M69" i="3"/>
  <c r="K69" i="3"/>
  <c r="M68" i="3"/>
  <c r="K68" i="3"/>
  <c r="M65" i="3"/>
  <c r="K65" i="3"/>
  <c r="M64" i="3"/>
  <c r="K64" i="3"/>
  <c r="M77" i="3"/>
  <c r="K77" i="3"/>
  <c r="M75" i="3"/>
  <c r="K75" i="3"/>
  <c r="S74" i="3"/>
  <c r="M74" i="3"/>
  <c r="K74" i="3"/>
  <c r="S61" i="3"/>
  <c r="M61" i="3"/>
  <c r="K61" i="3"/>
  <c r="S60" i="3"/>
  <c r="M60" i="3"/>
  <c r="K60" i="3"/>
  <c r="S59" i="3"/>
  <c r="M59" i="3"/>
  <c r="K59" i="3"/>
  <c r="S58" i="3"/>
  <c r="M58" i="3"/>
  <c r="K58" i="3"/>
  <c r="S57" i="3"/>
  <c r="M57" i="3"/>
  <c r="K57" i="3"/>
  <c r="S56" i="3"/>
  <c r="M56" i="3"/>
  <c r="K56" i="3"/>
  <c r="S55" i="3"/>
  <c r="M55" i="3"/>
  <c r="K55" i="3"/>
  <c r="M54" i="3"/>
  <c r="K54" i="3"/>
  <c r="S53" i="3"/>
  <c r="M53" i="3"/>
  <c r="K53" i="3"/>
  <c r="S52" i="3"/>
  <c r="M52" i="3"/>
  <c r="K52" i="3"/>
  <c r="M51" i="3"/>
  <c r="K51" i="3"/>
  <c r="M50" i="3"/>
  <c r="K50" i="3"/>
  <c r="S49" i="3"/>
  <c r="M49" i="3"/>
  <c r="K49" i="3"/>
  <c r="M48" i="3"/>
  <c r="K48" i="3"/>
  <c r="M47" i="3"/>
  <c r="K47" i="3"/>
  <c r="S41" i="3"/>
  <c r="K41" i="3"/>
  <c r="Q41" i="3" s="1"/>
  <c r="S40" i="3"/>
  <c r="K40" i="3"/>
  <c r="Q40" i="3" s="1"/>
  <c r="K39" i="3"/>
  <c r="Q39" i="3" s="1"/>
  <c r="S38" i="3"/>
  <c r="M38" i="3"/>
  <c r="K38" i="3"/>
  <c r="S37" i="3"/>
  <c r="M37" i="3"/>
  <c r="K37" i="3"/>
  <c r="S36" i="3"/>
  <c r="M36" i="3"/>
  <c r="K36" i="3"/>
  <c r="S35" i="3"/>
  <c r="M35" i="3"/>
  <c r="K35" i="3"/>
  <c r="S34" i="3"/>
  <c r="M34" i="3"/>
  <c r="K34" i="3"/>
  <c r="S33" i="3"/>
  <c r="M33" i="3"/>
  <c r="K33" i="3"/>
  <c r="S32" i="3"/>
  <c r="M32" i="3"/>
  <c r="K32" i="3"/>
  <c r="S31" i="3"/>
  <c r="M31" i="3"/>
  <c r="K31" i="3"/>
  <c r="S30" i="3"/>
  <c r="M30" i="3"/>
  <c r="K30" i="3"/>
  <c r="S29" i="3"/>
  <c r="M29" i="3"/>
  <c r="K29" i="3"/>
  <c r="S28" i="3"/>
  <c r="M28" i="3"/>
  <c r="K28" i="3"/>
  <c r="S27" i="3"/>
  <c r="M27" i="3"/>
  <c r="K27" i="3"/>
  <c r="S26" i="3"/>
  <c r="M26" i="3"/>
  <c r="K26" i="3"/>
  <c r="S25" i="3"/>
  <c r="M25" i="3"/>
  <c r="K25" i="3"/>
  <c r="S24" i="3"/>
  <c r="M24" i="3"/>
  <c r="K24" i="3"/>
  <c r="S23" i="3"/>
  <c r="M23" i="3"/>
  <c r="K23" i="3"/>
  <c r="S22" i="3"/>
  <c r="M22" i="3"/>
  <c r="K22" i="3"/>
  <c r="S21" i="3"/>
  <c r="M21" i="3"/>
  <c r="K21" i="3"/>
  <c r="S20" i="3"/>
  <c r="T20" i="3" s="1"/>
  <c r="K20" i="3"/>
  <c r="S19" i="3"/>
  <c r="M19" i="3"/>
  <c r="K19" i="3"/>
  <c r="S18" i="3"/>
  <c r="M18" i="3"/>
  <c r="K18" i="3"/>
  <c r="S17" i="3"/>
  <c r="M17" i="3"/>
  <c r="K17" i="3"/>
  <c r="S16" i="3"/>
  <c r="M16" i="3"/>
  <c r="K16" i="3"/>
  <c r="S15" i="3"/>
  <c r="M15" i="3"/>
  <c r="K15" i="3"/>
  <c r="S13" i="3"/>
  <c r="M13" i="3"/>
  <c r="K13" i="3"/>
  <c r="S12" i="3"/>
  <c r="M12" i="3"/>
  <c r="K12" i="3"/>
  <c r="S11" i="3"/>
  <c r="M11" i="3"/>
  <c r="K11" i="3"/>
  <c r="S10" i="3"/>
  <c r="M10" i="3"/>
  <c r="K10" i="3"/>
  <c r="S8" i="3"/>
  <c r="M8" i="3"/>
  <c r="K8" i="3"/>
  <c r="S7" i="3"/>
  <c r="M7" i="3"/>
  <c r="K7" i="3"/>
  <c r="S6" i="3"/>
  <c r="M6" i="3"/>
  <c r="K6" i="3"/>
  <c r="T39" i="3" l="1"/>
  <c r="T41" i="3"/>
  <c r="Q49" i="3"/>
  <c r="T49" i="3" s="1"/>
  <c r="Q53" i="3"/>
  <c r="T53" i="3" s="1"/>
  <c r="Q57" i="3"/>
  <c r="Q64" i="3"/>
  <c r="T64" i="3" s="1"/>
  <c r="Q68" i="3"/>
  <c r="T68" i="3" s="1"/>
  <c r="Q79" i="3"/>
  <c r="T79" i="3" s="1"/>
  <c r="Q65" i="3"/>
  <c r="T65" i="3" s="1"/>
  <c r="Q17" i="3"/>
  <c r="T17" i="3" s="1"/>
  <c r="Q16" i="3"/>
  <c r="T16" i="3" s="1"/>
  <c r="Q22" i="3"/>
  <c r="T22" i="3" s="1"/>
  <c r="Q50" i="3"/>
  <c r="T50" i="3" s="1"/>
  <c r="Q70" i="3"/>
  <c r="T70" i="3" s="1"/>
  <c r="Q26" i="3"/>
  <c r="T26" i="3" s="1"/>
  <c r="Q74" i="3"/>
  <c r="T74" i="3" s="1"/>
  <c r="Q81" i="3"/>
  <c r="T81" i="3" s="1"/>
  <c r="Q12" i="3"/>
  <c r="T12" i="3" s="1"/>
  <c r="T57" i="3"/>
  <c r="Q23" i="3"/>
  <c r="T23" i="3" s="1"/>
  <c r="Q38" i="3"/>
  <c r="T38" i="3" s="1"/>
  <c r="Q6" i="3"/>
  <c r="T6" i="3" s="1"/>
  <c r="Q13" i="3"/>
  <c r="T13" i="3" s="1"/>
  <c r="Q32" i="3"/>
  <c r="T32" i="3" s="1"/>
  <c r="Q8" i="3"/>
  <c r="T8" i="3" s="1"/>
  <c r="Q35" i="3"/>
  <c r="T35" i="3" s="1"/>
  <c r="Q34" i="3"/>
  <c r="T34" i="3" s="1"/>
  <c r="Q54" i="3"/>
  <c r="T54" i="3" s="1"/>
  <c r="Q11" i="3"/>
  <c r="T11" i="3" s="1"/>
  <c r="Q18" i="3"/>
  <c r="T18" i="3" s="1"/>
  <c r="Q24" i="3"/>
  <c r="T24" i="3" s="1"/>
  <c r="Q28" i="3"/>
  <c r="T28" i="3" s="1"/>
  <c r="Q31" i="3"/>
  <c r="T31" i="3" s="1"/>
  <c r="Q60" i="3"/>
  <c r="T60" i="3" s="1"/>
  <c r="Q27" i="3"/>
  <c r="T27" i="3" s="1"/>
  <c r="Q30" i="3"/>
  <c r="T30" i="3" s="1"/>
  <c r="Q36" i="3"/>
  <c r="T36" i="3" s="1"/>
  <c r="T40" i="3"/>
  <c r="Q47" i="3"/>
  <c r="T47" i="3" s="1"/>
  <c r="Q51" i="3"/>
  <c r="T51" i="3" s="1"/>
  <c r="Q55" i="3"/>
  <c r="T55" i="3" s="1"/>
  <c r="Q59" i="3"/>
  <c r="T59" i="3" s="1"/>
  <c r="Q75" i="3"/>
  <c r="T75" i="3" s="1"/>
  <c r="Q10" i="3"/>
  <c r="T10" i="3" s="1"/>
  <c r="Q19" i="3"/>
  <c r="T19" i="3" s="1"/>
  <c r="Q25" i="3"/>
  <c r="T25" i="3" s="1"/>
  <c r="Q33" i="3"/>
  <c r="T33" i="3" s="1"/>
  <c r="Q52" i="3"/>
  <c r="T52" i="3" s="1"/>
  <c r="Q58" i="3"/>
  <c r="T58" i="3" s="1"/>
  <c r="Q77" i="3"/>
  <c r="T77" i="3" s="1"/>
  <c r="T73" i="3"/>
  <c r="Q80" i="3"/>
  <c r="T80" i="3" s="1"/>
  <c r="Q82" i="3"/>
  <c r="T82" i="3" s="1"/>
  <c r="Q7" i="3"/>
  <c r="T7" i="3" s="1"/>
  <c r="Q15" i="3"/>
  <c r="T15" i="3" s="1"/>
  <c r="Q21" i="3"/>
  <c r="T21" i="3" s="1"/>
  <c r="Q29" i="3"/>
  <c r="T29" i="3" s="1"/>
  <c r="Q37" i="3"/>
  <c r="T37" i="3" s="1"/>
  <c r="Q48" i="3"/>
  <c r="T48" i="3" s="1"/>
  <c r="Q56" i="3"/>
  <c r="T56" i="3" s="1"/>
  <c r="Q61" i="3"/>
  <c r="T61" i="3" s="1"/>
  <c r="Q69" i="3"/>
  <c r="T69" i="3" s="1"/>
  <c r="T72" i="3"/>
  <c r="Q83" i="3"/>
  <c r="T83" i="3" s="1"/>
  <c r="Q85" i="3" l="1"/>
  <c r="T84" i="3"/>
  <c r="Q87" i="3" l="1"/>
  <c r="Q88" i="3" s="1"/>
</calcChain>
</file>

<file path=xl/sharedStrings.xml><?xml version="1.0" encoding="utf-8"?>
<sst xmlns="http://schemas.openxmlformats.org/spreadsheetml/2006/main" count="296" uniqueCount="214">
  <si>
    <t>מוא"ז דרום השרון - מכרז מוביל לאספקה, התקנה ותחזוקת מערכות אבטחה טכנולוגיות – אומדן לקוח</t>
  </si>
  <si>
    <t>המחירים לא כוללים מע"מ והינם לאומדן בלבד
התאים שעל המציעים למלא מסומנים בצבע אדום</t>
  </si>
  <si>
    <t xml:space="preserve">תאריך: </t>
  </si>
  <si>
    <t>נושא</t>
  </si>
  <si>
    <t>מס"ד</t>
  </si>
  <si>
    <t>סעיף במפרט</t>
  </si>
  <si>
    <t>שם הפריט</t>
  </si>
  <si>
    <t>תיאור</t>
  </si>
  <si>
    <t>יחידת מידה</t>
  </si>
  <si>
    <t>יצרן</t>
  </si>
  <si>
    <t>דגם</t>
  </si>
  <si>
    <t>אתר יישובי</t>
  </si>
  <si>
    <t>אתר שטח פתוח</t>
  </si>
  <si>
    <t>מוקד</t>
  </si>
  <si>
    <t>סה"כ כמות</t>
  </si>
  <si>
    <t xml:space="preserve">מולטימדיה </t>
  </si>
  <si>
    <t>מסך מחשב לתחנת עבודה – "24</t>
  </si>
  <si>
    <t>להתקנה בשולחנות בקרה ו\או באמצעות התקן או מעמד סטנדרטי.</t>
  </si>
  <si>
    <t>קומפלט</t>
  </si>
  <si>
    <t>מסך קיר ''55 4K</t>
  </si>
  <si>
    <t>התקן חיבור מסך "55 לקיר \ תקרה</t>
  </si>
  <si>
    <t>התקן לחיבור עד 2 מסכי מחשב לשולחן בקרה</t>
  </si>
  <si>
    <t>מתג KVM שני ערוצים תומך HDMI\DVI</t>
  </si>
  <si>
    <t>מיתוג מוצא שני מחשבים הכולל שני מסכים, מקלדת ועכבר לסט אחד הכולל מקלדת, עכבר ושני מסכים.</t>
  </si>
  <si>
    <t>תוכנת ניהול וידאו</t>
  </si>
  <si>
    <t>3.1-3.2</t>
  </si>
  <si>
    <t>תוכנת ניהול והקלטת וידאו כולל 5 רישיונות לתחנת עבודה וכולל 250 ערוצי וידאו</t>
  </si>
  <si>
    <t>רישיון enterprise / Unlimited למצלמה לתוכנת ניהול הווידאו - מעבר ל 250 רשיונות</t>
  </si>
  <si>
    <t>סוג הרישיון יהיה ללא הגבלת כמות (enterprise/ Unlimited)</t>
  </si>
  <si>
    <t>תוכנת ,תחנת עבודה</t>
  </si>
  <si>
    <t>ניהול וצפייה</t>
  </si>
  <si>
    <t>מערכת הקלטה מקומית ל 8 מצלמות (NVR)</t>
  </si>
  <si>
    <t>מערכת הקלטה מקומית ל 16 מצלמות (NVR)</t>
  </si>
  <si>
    <t>מצלמות ואביזרים</t>
  </si>
  <si>
    <r>
      <rPr>
        <sz val="7"/>
        <color rgb="FF000000"/>
        <rFont val="Times New Roman"/>
        <family val="1"/>
      </rPr>
      <t xml:space="preserve"> </t>
    </r>
    <r>
      <rPr>
        <sz val="13"/>
        <color theme="1"/>
        <rFont val="Arial"/>
        <family val="2"/>
        <scheme val="minor"/>
      </rPr>
      <t xml:space="preserve">מצלמת Bullet  ברזולוציה 4MP </t>
    </r>
    <r>
      <rPr>
        <b/>
        <sz val="13"/>
        <color theme="1"/>
        <rFont val="Arial"/>
        <family val="2"/>
        <scheme val="minor"/>
      </rPr>
      <t>משלבת  וידאו-אנליטיקה (VA)</t>
    </r>
  </si>
  <si>
    <t>אנליטיקה מבוססת על המצלמה</t>
  </si>
  <si>
    <t>מצלמת Bullet 4MP</t>
  </si>
  <si>
    <t>5.2</t>
  </si>
  <si>
    <t>מצלמת Outdoor PTZ Speed Dome</t>
  </si>
  <si>
    <t>מצלמת "ציידים"</t>
  </si>
  <si>
    <t>מערכת פריצה ומצוקה</t>
  </si>
  <si>
    <t>רכזת אזעקה ומצוקה</t>
  </si>
  <si>
    <t>7.2</t>
  </si>
  <si>
    <t>תוספת תקן 1337 לרכזת התרעות</t>
  </si>
  <si>
    <t>7.3</t>
  </si>
  <si>
    <t>יחידת הרחבה לרכזת – 8 אזורים</t>
  </si>
  <si>
    <t>כרטיס הרחבה לתוספת 4 ממסרי יציאה</t>
  </si>
  <si>
    <t>לוח מקשים – קיבורד מקשים</t>
  </si>
  <si>
    <t>מפסק מגנטי שקוע למשקוף דלת</t>
  </si>
  <si>
    <t>מתג מגנטי עם דבק דו צדדי לדלת זכוכית INDOOR</t>
  </si>
  <si>
    <t>מתג מגנטי OUTDOOR H.D</t>
  </si>
  <si>
    <t>גלאי נפח DT AM INDOOR</t>
  </si>
  <si>
    <t>גלאי נפח 360 מעלות תקרתי INDOOR DT AM</t>
  </si>
  <si>
    <t>גלאי נפח וילון INDOOR</t>
  </si>
  <si>
    <t>גלאי נפח OUTDOOR AM DT</t>
  </si>
  <si>
    <t>צופר + נצנץ Outdoor</t>
  </si>
  <si>
    <t>מתג מגנטי לארון Outdoor</t>
  </si>
  <si>
    <t>מערכת LPR</t>
  </si>
  <si>
    <t>תוכנת הניהול - חומרה + תוכנה + נפח אחסון + 5 תוכנות תחנת עבודה</t>
  </si>
  <si>
    <t>8.3</t>
  </si>
  <si>
    <t>מצלמת LPR לשני נתיבים כולל כלל העבודות הנלוות לקבלת אינדיקציה</t>
  </si>
  <si>
    <t>כריזה</t>
  </si>
  <si>
    <t xml:space="preserve">רמקול\שופר IP 30 Watt </t>
  </si>
  <si>
    <t xml:space="preserve">מיקרופון צוואר גמיש </t>
  </si>
  <si>
    <t>וידואופון</t>
  </si>
  <si>
    <t>יחידת master למערכת וידיאו-פון מקומי</t>
  </si>
  <si>
    <t>יחק"ץ פנל דלת למערכת וידיאו-פון  לחצן אחד Outdoor</t>
  </si>
  <si>
    <t>מחזיר שמן לדלת</t>
  </si>
  <si>
    <t>מחשבים ושרתים</t>
  </si>
  <si>
    <t>10.1</t>
  </si>
  <si>
    <t>שרת 1U PIZZA</t>
  </si>
  <si>
    <t>10.2</t>
  </si>
  <si>
    <t>שרת אחסון 2U</t>
  </si>
  <si>
    <t>10.3</t>
  </si>
  <si>
    <t>תחנת עבודה עבור המוקדן</t>
  </si>
  <si>
    <t>10.4</t>
  </si>
  <si>
    <t>כונן קשיח HDD לשרת 12TB</t>
  </si>
  <si>
    <t>תקשורת נתונים</t>
  </si>
  <si>
    <t>11.2</t>
  </si>
  <si>
    <t>מתג רשת 8 פורט +POE לתנאי חוץ:</t>
  </si>
  <si>
    <t>מתג 2L – 24 פורטים POE+</t>
  </si>
  <si>
    <t>מתאם אופטי למתג</t>
  </si>
  <si>
    <t>מודם סלולרי להעברת Data מאתר הקצה</t>
  </si>
  <si>
    <t>תקשורת אלחוטית</t>
  </si>
  <si>
    <t>עורק אלחוטיbw = 100mbps  נטו, סימטרי (100+100 )</t>
  </si>
  <si>
    <t>גלים מילימטריים ברוחב סרט של 2/5Gbps</t>
  </si>
  <si>
    <t>כבילה</t>
  </si>
  <si>
    <t>13.1</t>
  </si>
  <si>
    <t>כבל תקשורת CAT-6</t>
  </si>
  <si>
    <t>מ"א</t>
  </si>
  <si>
    <t>13.2</t>
  </si>
  <si>
    <t>כבל תקשורת CAT-7</t>
  </si>
  <si>
    <t>13.3</t>
  </si>
  <si>
    <t>13.4</t>
  </si>
  <si>
    <t>כבל אספקת מתח DC</t>
  </si>
  <si>
    <t>13.6</t>
  </si>
  <si>
    <t>ארונות ציוד</t>
  </si>
  <si>
    <t>14.2</t>
  </si>
  <si>
    <t>ארון תקשורת וכוח ליחידת קצה - התקנה חיצונית:</t>
  </si>
  <si>
    <t>אמצעי חיווט ותיעול כבילה</t>
  </si>
  <si>
    <t>15.3</t>
  </si>
  <si>
    <t>צינור פוליאתילן (יק"ע) 50:</t>
  </si>
  <si>
    <t>15.4</t>
  </si>
  <si>
    <t>צינור פוליאתילן (יק"ע) 75:</t>
  </si>
  <si>
    <t>15.5</t>
  </si>
  <si>
    <t>עמודים וקונסולות</t>
  </si>
  <si>
    <t>16.2</t>
  </si>
  <si>
    <t>תורן מתכת 6 מ':</t>
  </si>
  <si>
    <t>16.3</t>
  </si>
  <si>
    <t>תורן מתכת 9 מ':</t>
  </si>
  <si>
    <t>קונסולה 3 מטר:</t>
  </si>
  <si>
    <t>אמצעים לגיבוי מתח הרשת</t>
  </si>
  <si>
    <t>17.2</t>
  </si>
  <si>
    <t>יחידת כוח וגיבוי מתח נמוך למערכות חוץ:</t>
  </si>
  <si>
    <t>17.3</t>
  </si>
  <si>
    <t>יחידת אל- פסק 3000VA להתקנה במסד "19:</t>
  </si>
  <si>
    <t xml:space="preserve">פעולות תומכות </t>
  </si>
  <si>
    <t xml:space="preserve">חפירה קלה:  </t>
  </si>
  <si>
    <t>תוספת עבור חציבה :</t>
  </si>
  <si>
    <t>תוספת אינדיקציה להזנת חשמל ע"ג ארון ציוד באתר קצה</t>
  </si>
  <si>
    <t>שלט ייעודי</t>
  </si>
  <si>
    <t>סה"כ עלות הקמה ותחזוקה כולל 3 שנים אחריות ותחזוקה</t>
  </si>
  <si>
    <t>אחריות שירות ותחזוקה</t>
  </si>
  <si>
    <t>79</t>
  </si>
  <si>
    <t xml:space="preserve">שרות אחריות ותחזוקה לשנה נוספת מעבר ל 3 שנות האחריות </t>
  </si>
  <si>
    <t xml:space="preserve">האחוז מתייחס לעלות שירותי אחזקה עבור 36 חודשים מתום תקופת ההתקשרות הראשונית. </t>
  </si>
  <si>
    <t>שנה</t>
  </si>
  <si>
    <t>קריאת שרות יזומה</t>
  </si>
  <si>
    <t>קריאה יזומה לביצוע פעולות כגון העתקת רכיב ולצורך תחזוקה בשיטת "זמן וחומר"</t>
  </si>
  <si>
    <t>שעה</t>
  </si>
  <si>
    <t>סה"כ לחישוב ההצעה (לא כולל מע"מ)</t>
  </si>
  <si>
    <t>סה"כ לחישוב ההצעה (כולל מע"מ)</t>
  </si>
  <si>
    <t>אתרים נוספים</t>
  </si>
  <si>
    <t>אתרי שטח פתוח (6)</t>
  </si>
  <si>
    <t>אתרים 
יישוביים (150)</t>
  </si>
  <si>
    <t>מחיר מירבי לפריט</t>
  </si>
  <si>
    <t>% הנחה</t>
  </si>
  <si>
    <t>מחיר פריט לאחר הנחה</t>
  </si>
  <si>
    <t xml:space="preserve"> סה"כ מחיר לאחר הנחה</t>
  </si>
  <si>
    <t>מחיר מירבי</t>
  </si>
  <si>
    <t>250 ₪</t>
  </si>
  <si>
    <t>מולטימדיה</t>
  </si>
  <si>
    <t>ניהול וידאו</t>
  </si>
  <si>
    <t>מערכת פריצה</t>
  </si>
  <si>
    <t>LPR</t>
  </si>
  <si>
    <t>וידאופון</t>
  </si>
  <si>
    <t>שרתים ומחשבים</t>
  </si>
  <si>
    <t>תקשורת אלחוט</t>
  </si>
  <si>
    <t>תרנים ועמודים</t>
  </si>
  <si>
    <t>גיבוי מתח רשת</t>
  </si>
  <si>
    <t>פעולות תומכות</t>
  </si>
  <si>
    <t>תוכנת ,תחנת עבודה Multiviewer</t>
  </si>
  <si>
    <t>Provision; Hikvision</t>
  </si>
  <si>
    <t>מערכת שו"ב</t>
  </si>
  <si>
    <t>תוכנת שרת שו"ב ראשי</t>
  </si>
  <si>
    <t>תוכנת קליינט לשו"ב ראשי</t>
  </si>
  <si>
    <t>ביצוע Setup ראשוני לאתר בתוכנת שו"ב ראשי</t>
  </si>
  <si>
    <t>התמעת אביזר בתוכנת שו"ב ראשי</t>
  </si>
  <si>
    <t>פיתוח ממשק לשו"ב ראשי</t>
  </si>
  <si>
    <t>4.2</t>
  </si>
  <si>
    <t>4.3</t>
  </si>
  <si>
    <t>4.4</t>
  </si>
  <si>
    <t>5.11</t>
  </si>
  <si>
    <t xml:space="preserve"> כבל מתח ובקרה לאמצעים - 8 גיד</t>
  </si>
  <si>
    <t>סיב אופטי 12 גידים</t>
  </si>
  <si>
    <t>קופסאת CI להתקנת ציוד outdoor</t>
  </si>
  <si>
    <t>כבילה ואמצעי חיווט ותיעול</t>
  </si>
  <si>
    <t>תעלות PVC 4X6</t>
  </si>
  <si>
    <t>13.5</t>
  </si>
  <si>
    <t>צינור מריכף   25 מ"מ:</t>
  </si>
  <si>
    <t>צינור שרשורי מתכתי 25 מ"מ</t>
  </si>
  <si>
    <t>צינור שרשורי גמיש 25 מ"מ</t>
  </si>
  <si>
    <t xml:space="preserve"> קופסת חיבורים לצנרת מרירון/מריכף</t>
  </si>
  <si>
    <t>קונסולה 1.5 מטר:</t>
  </si>
  <si>
    <t>ארון ציוד indoor 44U</t>
  </si>
  <si>
    <r>
      <rPr>
        <sz val="7"/>
        <color rgb="FF000000"/>
        <rFont val="Times New Roman"/>
        <family val="1"/>
      </rPr>
      <t xml:space="preserve"> </t>
    </r>
    <r>
      <rPr>
        <sz val="12"/>
        <color theme="1"/>
        <rFont val="Arial"/>
        <family val="2"/>
        <scheme val="minor"/>
      </rPr>
      <t>ארון ציוד indoor 6U</t>
    </r>
  </si>
  <si>
    <r>
      <rPr>
        <sz val="7"/>
        <color rgb="FF000000"/>
        <rFont val="Times New Roman"/>
        <family val="1"/>
      </rPr>
      <t xml:space="preserve"> </t>
    </r>
    <r>
      <rPr>
        <sz val="12"/>
        <color theme="1"/>
        <rFont val="Arial"/>
        <family val="2"/>
        <scheme val="minor"/>
      </rPr>
      <t>ארון ציוד indoor 12U</t>
    </r>
  </si>
  <si>
    <t>5.3</t>
  </si>
  <si>
    <t>5.4</t>
  </si>
  <si>
    <t>5.5</t>
  </si>
  <si>
    <t>5.6</t>
  </si>
  <si>
    <t>5.7</t>
  </si>
  <si>
    <t>5.8</t>
  </si>
  <si>
    <t>5.9</t>
  </si>
  <si>
    <t>5.10</t>
  </si>
  <si>
    <t>5.12</t>
  </si>
  <si>
    <t>5.13</t>
  </si>
  <si>
    <t>5.14</t>
  </si>
  <si>
    <t>5.15</t>
  </si>
  <si>
    <t>6.1-6.2</t>
  </si>
  <si>
    <t>6.3</t>
  </si>
  <si>
    <t>8.2</t>
  </si>
  <si>
    <t>8.4</t>
  </si>
  <si>
    <t>9</t>
  </si>
  <si>
    <t>11.1</t>
  </si>
  <si>
    <t>11.3</t>
  </si>
  <si>
    <t>11.4</t>
  </si>
  <si>
    <t>12.2</t>
  </si>
  <si>
    <t>13.7</t>
  </si>
  <si>
    <t>13.8</t>
  </si>
  <si>
    <t>13.9</t>
  </si>
  <si>
    <t>13.10</t>
  </si>
  <si>
    <t>13.11</t>
  </si>
  <si>
    <t>13.12</t>
  </si>
  <si>
    <t>13.13</t>
  </si>
  <si>
    <t>14.1</t>
  </si>
  <si>
    <t>14.3</t>
  </si>
  <si>
    <t>14.4</t>
  </si>
  <si>
    <t>15.1-15.2</t>
  </si>
  <si>
    <t>17.1</t>
  </si>
  <si>
    <t>17.4</t>
  </si>
  <si>
    <t>80</t>
  </si>
  <si>
    <t>V.5</t>
  </si>
  <si>
    <t>30.4.2023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</si>
</sst>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* #,##0.00_);_(* \(#,##0.00\);_(* &quot;-&quot;??_);_(@_)"/>
    <numFmt numFmtId="165" formatCode="&quot;₪&quot;\ #,##0.0"/>
    <numFmt numFmtId="166" formatCode="&quot;₪&quot;\ #,##0"/>
    <numFmt numFmtId="167" formatCode="&quot;₪&quot;#,##0.00"/>
    <numFmt numFmtId="168" formatCode="_ [$₪-40D]\ * #,##0.00_ ;_ [$₪-40D]\ * \-#,##0.00_ ;_ [$₪-40D]\ * &quot;-&quot;??_ ;_ @_ "/>
    <numFmt numFmtId="169" formatCode="_ [$₪-40D]\ * #,##0_ ;_ [$₪-40D]\ * \-#,##0_ ;_ [$₪-40D]\ * &quot;-&quot;??_ ;_ @_ "/>
  </numFmts>
  <fonts count="20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u/>
      <sz val="20"/>
      <color theme="1"/>
      <name val="Arial"/>
      <family val="2"/>
    </font>
    <font>
      <b/>
      <sz val="18"/>
      <color theme="1"/>
      <name val="Arial"/>
      <family val="2"/>
    </font>
    <font>
      <sz val="16"/>
      <color theme="1"/>
      <name val="Arial"/>
      <family val="2"/>
      <charset val="177"/>
      <scheme val="minor"/>
    </font>
    <font>
      <b/>
      <sz val="14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  <scheme val="minor"/>
    </font>
    <font>
      <b/>
      <sz val="14"/>
      <color theme="1"/>
      <name val="Arial"/>
      <family val="2"/>
    </font>
    <font>
      <sz val="13"/>
      <color rgb="FF000000"/>
      <name val="Arial"/>
      <family val="2"/>
      <scheme val="minor"/>
    </font>
    <font>
      <sz val="7"/>
      <color rgb="FF000000"/>
      <name val="Times New Roman"/>
      <family val="1"/>
    </font>
    <font>
      <sz val="13"/>
      <color theme="1"/>
      <name val="Arial"/>
      <family val="2"/>
      <scheme val="minor"/>
    </font>
    <font>
      <b/>
      <sz val="13"/>
      <color theme="1"/>
      <name val="Arial"/>
      <family val="2"/>
      <scheme val="minor"/>
    </font>
    <font>
      <sz val="12"/>
      <name val="Arial"/>
      <family val="2"/>
    </font>
    <font>
      <b/>
      <sz val="18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b/>
      <sz val="18"/>
      <color theme="0"/>
      <name val="Arial"/>
      <family val="2"/>
    </font>
    <font>
      <b/>
      <sz val="16"/>
      <name val="Arial"/>
      <family val="2"/>
    </font>
    <font>
      <sz val="12"/>
      <color rgb="FF000000"/>
      <name val="Arial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FF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FF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2">
    <xf numFmtId="0" fontId="0" fillId="0" borderId="0" xfId="0"/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1" fontId="6" fillId="0" borderId="6" xfId="1" applyNumberFormat="1" applyFont="1" applyFill="1" applyBorder="1" applyAlignment="1" applyProtection="1">
      <alignment horizontal="center" vertical="center" wrapText="1"/>
      <protection locked="0"/>
    </xf>
    <xf numFmtId="166" fontId="5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right" vertical="center" wrapText="1" readingOrder="2"/>
    </xf>
    <xf numFmtId="0" fontId="6" fillId="0" borderId="9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right" vertical="center" wrapText="1"/>
    </xf>
    <xf numFmtId="166" fontId="14" fillId="4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166" fontId="15" fillId="5" borderId="2" xfId="0" applyNumberFormat="1" applyFont="1" applyFill="1" applyBorder="1" applyAlignment="1">
      <alignment horizontal="center" vertical="center" wrapText="1" readingOrder="2"/>
    </xf>
    <xf numFmtId="0" fontId="0" fillId="0" borderId="0" xfId="0" applyAlignment="1">
      <alignment wrapText="1"/>
    </xf>
    <xf numFmtId="49" fontId="4" fillId="0" borderId="1" xfId="0" applyNumberFormat="1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9" fillId="0" borderId="2" xfId="0" applyFont="1" applyBorder="1" applyAlignment="1">
      <alignment horizontal="right" vertical="center" wrapText="1" readingOrder="2"/>
    </xf>
    <xf numFmtId="0" fontId="7" fillId="0" borderId="0" xfId="0" applyFont="1" applyAlignment="1">
      <alignment wrapText="1"/>
    </xf>
    <xf numFmtId="0" fontId="18" fillId="7" borderId="2" xfId="0" applyFont="1" applyFill="1" applyBorder="1" applyAlignment="1">
      <alignment horizontal="center" vertical="center" wrapText="1" readingOrder="2"/>
    </xf>
    <xf numFmtId="49" fontId="18" fillId="7" borderId="2" xfId="0" applyNumberFormat="1" applyFont="1" applyFill="1" applyBorder="1" applyAlignment="1">
      <alignment horizontal="center" vertical="center" wrapText="1" readingOrder="2"/>
    </xf>
    <xf numFmtId="0" fontId="18" fillId="7" borderId="3" xfId="0" applyFont="1" applyFill="1" applyBorder="1" applyAlignment="1">
      <alignment horizontal="center" vertical="center" wrapText="1" readingOrder="2"/>
    </xf>
    <xf numFmtId="0" fontId="18" fillId="7" borderId="4" xfId="0" applyFont="1" applyFill="1" applyBorder="1" applyAlignment="1">
      <alignment horizontal="center" vertical="center" wrapText="1" readingOrder="2"/>
    </xf>
    <xf numFmtId="0" fontId="18" fillId="7" borderId="13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 wrapText="1"/>
    </xf>
    <xf numFmtId="0" fontId="18" fillId="7" borderId="14" xfId="0" applyFont="1" applyFill="1" applyBorder="1" applyAlignment="1">
      <alignment horizontal="center" vertical="center" wrapText="1" readingOrder="2"/>
    </xf>
    <xf numFmtId="169" fontId="6" fillId="0" borderId="4" xfId="1" applyNumberFormat="1" applyFont="1" applyFill="1" applyBorder="1" applyAlignment="1" applyProtection="1">
      <alignment horizontal="center" vertical="center" wrapText="1"/>
    </xf>
    <xf numFmtId="169" fontId="6" fillId="0" borderId="4" xfId="0" applyNumberFormat="1" applyFont="1" applyBorder="1" applyAlignment="1">
      <alignment horizontal="center" vertical="center" wrapText="1"/>
    </xf>
    <xf numFmtId="168" fontId="6" fillId="0" borderId="6" xfId="0" applyNumberFormat="1" applyFont="1" applyBorder="1" applyAlignment="1" applyProtection="1">
      <alignment horizontal="center" vertical="center" wrapText="1"/>
      <protection locked="0"/>
    </xf>
    <xf numFmtId="9" fontId="6" fillId="0" borderId="6" xfId="2" applyFont="1" applyFill="1" applyBorder="1" applyAlignment="1" applyProtection="1">
      <alignment horizontal="center" vertical="center" wrapText="1" readingOrder="2"/>
      <protection locked="0"/>
    </xf>
    <xf numFmtId="0" fontId="18" fillId="7" borderId="16" xfId="0" applyFont="1" applyFill="1" applyBorder="1" applyAlignment="1">
      <alignment horizontal="center" vertical="center" wrapText="1" readingOrder="2"/>
    </xf>
    <xf numFmtId="1" fontId="6" fillId="0" borderId="9" xfId="1" applyNumberFormat="1" applyFont="1" applyFill="1" applyBorder="1" applyAlignment="1" applyProtection="1">
      <alignment horizontal="center" vertical="center" wrapText="1"/>
    </xf>
    <xf numFmtId="1" fontId="6" fillId="0" borderId="9" xfId="0" applyNumberFormat="1" applyFont="1" applyBorder="1" applyAlignment="1">
      <alignment horizontal="center" vertical="center" wrapText="1"/>
    </xf>
    <xf numFmtId="49" fontId="0" fillId="8" borderId="0" xfId="0" applyNumberFormat="1" applyFill="1" applyAlignment="1">
      <alignment wrapText="1"/>
    </xf>
    <xf numFmtId="0" fontId="2" fillId="8" borderId="0" xfId="0" applyFont="1" applyFill="1" applyAlignment="1">
      <alignment wrapText="1"/>
    </xf>
    <xf numFmtId="0" fontId="4" fillId="8" borderId="0" xfId="0" applyFont="1" applyFill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8" borderId="0" xfId="0" applyFont="1" applyFill="1" applyAlignment="1">
      <alignment horizontal="center" vertical="center" wrapText="1"/>
    </xf>
    <xf numFmtId="0" fontId="3" fillId="8" borderId="0" xfId="0" applyFont="1" applyFill="1" applyAlignment="1">
      <alignment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vertical="center" wrapText="1" readingOrder="2"/>
    </xf>
    <xf numFmtId="0" fontId="17" fillId="2" borderId="9" xfId="0" applyFont="1" applyFill="1" applyBorder="1" applyAlignment="1">
      <alignment vertical="center" wrapText="1" readingOrder="2"/>
    </xf>
    <xf numFmtId="0" fontId="17" fillId="2" borderId="4" xfId="0" applyFont="1" applyFill="1" applyBorder="1" applyAlignment="1">
      <alignment vertical="center" wrapText="1" readingOrder="2"/>
    </xf>
    <xf numFmtId="0" fontId="3" fillId="4" borderId="10" xfId="0" applyFont="1" applyFill="1" applyBorder="1" applyAlignment="1">
      <alignment vertical="center" wrapText="1"/>
    </xf>
    <xf numFmtId="0" fontId="3" fillId="4" borderId="0" xfId="0" applyFont="1" applyFill="1" applyAlignment="1">
      <alignment vertical="center" wrapText="1"/>
    </xf>
    <xf numFmtId="0" fontId="3" fillId="4" borderId="11" xfId="0" applyFont="1" applyFill="1" applyBorder="1" applyAlignment="1">
      <alignment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right" vertical="center" wrapText="1"/>
    </xf>
    <xf numFmtId="0" fontId="6" fillId="9" borderId="5" xfId="0" applyFont="1" applyFill="1" applyBorder="1" applyAlignment="1">
      <alignment horizontal="center" vertical="center" wrapText="1"/>
    </xf>
    <xf numFmtId="1" fontId="6" fillId="9" borderId="6" xfId="1" applyNumberFormat="1" applyFont="1" applyFill="1" applyBorder="1" applyAlignment="1" applyProtection="1">
      <alignment horizontal="center" vertical="center" wrapText="1"/>
      <protection locked="0"/>
    </xf>
    <xf numFmtId="1" fontId="6" fillId="9" borderId="9" xfId="1" applyNumberFormat="1" applyFont="1" applyFill="1" applyBorder="1" applyAlignment="1" applyProtection="1">
      <alignment horizontal="center" vertical="center" wrapText="1"/>
    </xf>
    <xf numFmtId="169" fontId="6" fillId="9" borderId="4" xfId="1" applyNumberFormat="1" applyFont="1" applyFill="1" applyBorder="1" applyAlignment="1" applyProtection="1">
      <alignment horizontal="center" vertical="center" wrapText="1"/>
    </xf>
    <xf numFmtId="166" fontId="5" fillId="9" borderId="2" xfId="0" applyNumberFormat="1" applyFont="1" applyFill="1" applyBorder="1" applyAlignment="1">
      <alignment horizontal="center" vertical="center" wrapText="1"/>
    </xf>
    <xf numFmtId="1" fontId="6" fillId="9" borderId="9" xfId="0" applyNumberFormat="1" applyFont="1" applyFill="1" applyBorder="1" applyAlignment="1">
      <alignment horizontal="center" vertical="center" wrapText="1"/>
    </xf>
    <xf numFmtId="169" fontId="6" fillId="9" borderId="4" xfId="0" applyNumberFormat="1" applyFont="1" applyFill="1" applyBorder="1" applyAlignment="1">
      <alignment horizontal="center" vertical="center" wrapText="1"/>
    </xf>
    <xf numFmtId="49" fontId="6" fillId="9" borderId="2" xfId="0" applyNumberFormat="1" applyFont="1" applyFill="1" applyBorder="1" applyAlignment="1">
      <alignment horizontal="center" vertical="center" wrapText="1"/>
    </xf>
    <xf numFmtId="0" fontId="13" fillId="9" borderId="2" xfId="0" applyFont="1" applyFill="1" applyBorder="1" applyAlignment="1">
      <alignment horizontal="right" vertical="center" wrapText="1"/>
    </xf>
    <xf numFmtId="167" fontId="6" fillId="9" borderId="2" xfId="0" applyNumberFormat="1" applyFont="1" applyFill="1" applyBorder="1" applyAlignment="1">
      <alignment horizontal="center" vertical="center" wrapText="1"/>
    </xf>
    <xf numFmtId="169" fontId="6" fillId="9" borderId="9" xfId="0" applyNumberFormat="1" applyFont="1" applyFill="1" applyBorder="1" applyAlignment="1">
      <alignment horizontal="center" vertical="center" wrapText="1"/>
    </xf>
    <xf numFmtId="49" fontId="6" fillId="8" borderId="2" xfId="0" applyNumberFormat="1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right" vertical="center" wrapText="1"/>
    </xf>
    <xf numFmtId="0" fontId="13" fillId="8" borderId="2" xfId="0" applyFont="1" applyFill="1" applyBorder="1" applyAlignment="1">
      <alignment horizontal="right" vertical="center" wrapText="1"/>
    </xf>
    <xf numFmtId="0" fontId="6" fillId="8" borderId="5" xfId="0" applyFont="1" applyFill="1" applyBorder="1" applyAlignment="1">
      <alignment horizontal="center" vertical="center" wrapText="1"/>
    </xf>
    <xf numFmtId="1" fontId="6" fillId="8" borderId="6" xfId="1" applyNumberFormat="1" applyFont="1" applyFill="1" applyBorder="1" applyAlignment="1" applyProtection="1">
      <alignment horizontal="center" vertical="center" wrapText="1"/>
      <protection locked="0"/>
    </xf>
    <xf numFmtId="1" fontId="6" fillId="8" borderId="9" xfId="0" applyNumberFormat="1" applyFont="1" applyFill="1" applyBorder="1" applyAlignment="1">
      <alignment horizontal="center" vertical="center" wrapText="1"/>
    </xf>
    <xf numFmtId="169" fontId="6" fillId="8" borderId="4" xfId="0" applyNumberFormat="1" applyFont="1" applyFill="1" applyBorder="1" applyAlignment="1">
      <alignment horizontal="center" vertical="center" wrapText="1"/>
    </xf>
    <xf numFmtId="166" fontId="5" fillId="8" borderId="2" xfId="0" applyNumberFormat="1" applyFont="1" applyFill="1" applyBorder="1" applyAlignment="1">
      <alignment horizontal="center" vertical="center" wrapText="1"/>
    </xf>
    <xf numFmtId="167" fontId="6" fillId="8" borderId="2" xfId="0" applyNumberFormat="1" applyFont="1" applyFill="1" applyBorder="1" applyAlignment="1">
      <alignment horizontal="center" vertical="center" wrapText="1"/>
    </xf>
    <xf numFmtId="169" fontId="6" fillId="8" borderId="9" xfId="0" applyNumberFormat="1" applyFont="1" applyFill="1" applyBorder="1" applyAlignment="1">
      <alignment horizontal="center" vertical="center" wrapText="1"/>
    </xf>
    <xf numFmtId="1" fontId="6" fillId="0" borderId="15" xfId="1" applyNumberFormat="1" applyFont="1" applyFill="1" applyBorder="1" applyAlignment="1" applyProtection="1">
      <alignment horizontal="center" vertical="center" wrapText="1"/>
    </xf>
    <xf numFmtId="1" fontId="6" fillId="0" borderId="2" xfId="1" applyNumberFormat="1" applyFont="1" applyFill="1" applyBorder="1" applyAlignment="1" applyProtection="1">
      <alignment horizontal="center" vertical="center" wrapText="1"/>
    </xf>
    <xf numFmtId="165" fontId="6" fillId="0" borderId="2" xfId="0" applyNumberFormat="1" applyFont="1" applyBorder="1" applyAlignment="1">
      <alignment horizontal="center" vertical="center" wrapText="1"/>
    </xf>
    <xf numFmtId="1" fontId="6" fillId="9" borderId="15" xfId="1" applyNumberFormat="1" applyFont="1" applyFill="1" applyBorder="1" applyAlignment="1" applyProtection="1">
      <alignment horizontal="center" vertical="center" wrapText="1"/>
    </xf>
    <xf numFmtId="1" fontId="6" fillId="9" borderId="2" xfId="1" applyNumberFormat="1" applyFont="1" applyFill="1" applyBorder="1" applyAlignment="1" applyProtection="1">
      <alignment horizontal="center" vertical="center" wrapText="1"/>
    </xf>
    <xf numFmtId="165" fontId="6" fillId="9" borderId="2" xfId="0" applyNumberFormat="1" applyFont="1" applyFill="1" applyBorder="1" applyAlignment="1">
      <alignment horizontal="center" vertical="center" wrapText="1"/>
    </xf>
    <xf numFmtId="0" fontId="7" fillId="9" borderId="2" xfId="0" applyFont="1" applyFill="1" applyBorder="1" applyAlignment="1">
      <alignment wrapText="1"/>
    </xf>
    <xf numFmtId="0" fontId="7" fillId="0" borderId="0" xfId="0" applyFont="1"/>
    <xf numFmtId="1" fontId="6" fillId="9" borderId="0" xfId="1" applyNumberFormat="1" applyFont="1" applyFill="1" applyBorder="1" applyAlignment="1" applyProtection="1">
      <alignment horizontal="center" vertical="center" wrapText="1"/>
    </xf>
    <xf numFmtId="1" fontId="6" fillId="8" borderId="15" xfId="1" applyNumberFormat="1" applyFont="1" applyFill="1" applyBorder="1" applyAlignment="1" applyProtection="1">
      <alignment horizontal="center" vertical="center" wrapText="1"/>
    </xf>
    <xf numFmtId="1" fontId="6" fillId="8" borderId="2" xfId="1" applyNumberFormat="1" applyFont="1" applyFill="1" applyBorder="1" applyAlignment="1" applyProtection="1">
      <alignment horizontal="center" vertical="center" wrapText="1"/>
    </xf>
    <xf numFmtId="165" fontId="6" fillId="8" borderId="2" xfId="0" applyNumberFormat="1" applyFont="1" applyFill="1" applyBorder="1" applyAlignment="1">
      <alignment horizontal="center" vertical="center" wrapText="1"/>
    </xf>
    <xf numFmtId="0" fontId="7" fillId="9" borderId="0" xfId="0" applyFont="1" applyFill="1" applyAlignment="1">
      <alignment vertical="center" wrapText="1"/>
    </xf>
    <xf numFmtId="0" fontId="7" fillId="8" borderId="0" xfId="0" applyFont="1" applyFill="1" applyAlignment="1">
      <alignment wrapText="1"/>
    </xf>
    <xf numFmtId="1" fontId="7" fillId="8" borderId="0" xfId="0" applyNumberFormat="1" applyFont="1" applyFill="1" applyAlignment="1">
      <alignment horizontal="center" wrapText="1"/>
    </xf>
    <xf numFmtId="169" fontId="7" fillId="8" borderId="0" xfId="0" applyNumberFormat="1" applyFont="1" applyFill="1" applyAlignment="1">
      <alignment horizontal="center" wrapText="1"/>
    </xf>
    <xf numFmtId="1" fontId="6" fillId="9" borderId="5" xfId="1" applyNumberFormat="1" applyFont="1" applyFill="1" applyBorder="1" applyAlignment="1" applyProtection="1">
      <alignment horizontal="center" vertical="center" wrapText="1"/>
      <protection locked="0"/>
    </xf>
    <xf numFmtId="9" fontId="6" fillId="0" borderId="17" xfId="2" applyFont="1" applyFill="1" applyBorder="1" applyAlignment="1" applyProtection="1">
      <alignment horizontal="center" vertical="center" wrapText="1"/>
      <protection locked="0"/>
    </xf>
    <xf numFmtId="9" fontId="6" fillId="9" borderId="17" xfId="2" applyFont="1" applyFill="1" applyBorder="1" applyAlignment="1" applyProtection="1">
      <alignment horizontal="center" vertical="center" wrapText="1"/>
      <protection locked="0"/>
    </xf>
    <xf numFmtId="9" fontId="6" fillId="8" borderId="17" xfId="2" applyFont="1" applyFill="1" applyBorder="1" applyAlignment="1" applyProtection="1">
      <alignment horizontal="center" vertical="center" wrapText="1"/>
      <protection locked="0"/>
    </xf>
    <xf numFmtId="9" fontId="7" fillId="8" borderId="17" xfId="2" applyFont="1" applyFill="1" applyBorder="1" applyAlignment="1" applyProtection="1">
      <alignment horizontal="center" wrapText="1"/>
      <protection locked="0"/>
    </xf>
    <xf numFmtId="0" fontId="8" fillId="0" borderId="7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right" vertical="center" readingOrder="2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69" fontId="6" fillId="0" borderId="4" xfId="0" applyNumberFormat="1" applyFont="1" applyFill="1" applyBorder="1" applyAlignment="1">
      <alignment horizontal="center" vertical="center" wrapText="1"/>
    </xf>
    <xf numFmtId="49" fontId="6" fillId="9" borderId="3" xfId="0" applyNumberFormat="1" applyFont="1" applyFill="1" applyBorder="1" applyAlignment="1">
      <alignment horizontal="center" vertical="center" wrapText="1"/>
    </xf>
    <xf numFmtId="49" fontId="6" fillId="9" borderId="7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9" borderId="8" xfId="0" applyNumberFormat="1" applyFont="1" applyFill="1" applyBorder="1" applyAlignment="1">
      <alignment horizontal="center" vertical="center" wrapText="1"/>
    </xf>
    <xf numFmtId="49" fontId="6" fillId="9" borderId="16" xfId="0" applyNumberFormat="1" applyFont="1" applyFill="1" applyBorder="1" applyAlignment="1">
      <alignment horizontal="center" vertical="center" wrapText="1"/>
    </xf>
    <xf numFmtId="49" fontId="6" fillId="9" borderId="10" xfId="0" applyNumberFormat="1" applyFont="1" applyFill="1" applyBorder="1" applyAlignment="1">
      <alignment horizontal="center" vertical="center" wrapText="1"/>
    </xf>
    <xf numFmtId="49" fontId="6" fillId="9" borderId="18" xfId="0" applyNumberFormat="1" applyFont="1" applyFill="1" applyBorder="1" applyAlignment="1">
      <alignment horizontal="center" vertical="center" wrapText="1"/>
    </xf>
    <xf numFmtId="0" fontId="6" fillId="8" borderId="16" xfId="0" applyFont="1" applyFill="1" applyBorder="1" applyAlignment="1">
      <alignment horizontal="center" vertical="center" wrapText="1"/>
    </xf>
    <xf numFmtId="0" fontId="6" fillId="8" borderId="18" xfId="0" applyFont="1" applyFill="1" applyBorder="1" applyAlignment="1">
      <alignment horizontal="center" vertical="center" wrapText="1"/>
    </xf>
    <xf numFmtId="49" fontId="6" fillId="8" borderId="2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9" borderId="7" xfId="0" applyFont="1" applyFill="1" applyBorder="1" applyAlignment="1">
      <alignment horizontal="center" vertical="center" wrapText="1"/>
    </xf>
    <xf numFmtId="0" fontId="6" fillId="9" borderId="8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49" fontId="6" fillId="0" borderId="16" xfId="0" applyNumberFormat="1" applyFont="1" applyBorder="1" applyAlignment="1">
      <alignment horizontal="center" vertical="center" wrapText="1"/>
    </xf>
    <xf numFmtId="49" fontId="6" fillId="0" borderId="18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 readingOrder="2"/>
    </xf>
    <xf numFmtId="0" fontId="5" fillId="0" borderId="7" xfId="0" applyFont="1" applyBorder="1" applyAlignment="1">
      <alignment horizontal="center" vertical="center" wrapText="1" readingOrder="2"/>
    </xf>
    <xf numFmtId="0" fontId="5" fillId="0" borderId="8" xfId="0" applyFont="1" applyBorder="1" applyAlignment="1">
      <alignment horizontal="center" vertical="center" wrapText="1" readingOrder="2"/>
    </xf>
    <xf numFmtId="0" fontId="8" fillId="3" borderId="3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 readingOrder="2"/>
    </xf>
    <xf numFmtId="0" fontId="5" fillId="3" borderId="7" xfId="0" applyFont="1" applyFill="1" applyBorder="1" applyAlignment="1">
      <alignment horizontal="center" vertical="center" wrapText="1" readingOrder="2"/>
    </xf>
    <xf numFmtId="0" fontId="5" fillId="3" borderId="8" xfId="0" applyFont="1" applyFill="1" applyBorder="1" applyAlignment="1">
      <alignment horizontal="center" vertical="center" wrapText="1" readingOrder="2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166" fontId="14" fillId="6" borderId="5" xfId="0" applyNumberFormat="1" applyFont="1" applyFill="1" applyBorder="1" applyAlignment="1">
      <alignment horizontal="center" vertical="center" wrapText="1"/>
    </xf>
    <xf numFmtId="166" fontId="14" fillId="6" borderId="9" xfId="0" applyNumberFormat="1" applyFont="1" applyFill="1" applyBorder="1" applyAlignment="1">
      <alignment horizontal="center" vertical="center" wrapText="1"/>
    </xf>
    <xf numFmtId="166" fontId="14" fillId="6" borderId="4" xfId="0" applyNumberFormat="1" applyFont="1" applyFill="1" applyBorder="1" applyAlignment="1">
      <alignment horizontal="center" vertical="center" wrapText="1"/>
    </xf>
    <xf numFmtId="167" fontId="15" fillId="5" borderId="12" xfId="0" applyNumberFormat="1" applyFont="1" applyFill="1" applyBorder="1" applyAlignment="1">
      <alignment horizontal="center" vertical="center" wrapText="1" readingOrder="2"/>
    </xf>
    <xf numFmtId="167" fontId="15" fillId="5" borderId="9" xfId="0" applyNumberFormat="1" applyFont="1" applyFill="1" applyBorder="1" applyAlignment="1">
      <alignment horizontal="center" vertical="center" wrapText="1" readingOrder="2"/>
    </xf>
    <xf numFmtId="167" fontId="15" fillId="5" borderId="4" xfId="0" applyNumberFormat="1" applyFont="1" applyFill="1" applyBorder="1" applyAlignment="1">
      <alignment horizontal="center" vertical="center" wrapText="1" readingOrder="2"/>
    </xf>
    <xf numFmtId="49" fontId="6" fillId="8" borderId="3" xfId="0" applyNumberFormat="1" applyFont="1" applyFill="1" applyBorder="1" applyAlignment="1">
      <alignment horizontal="center" vertical="center" wrapText="1"/>
    </xf>
    <xf numFmtId="49" fontId="6" fillId="8" borderId="7" xfId="0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423863</xdr:colOff>
      <xdr:row>0</xdr:row>
      <xdr:rowOff>270164</xdr:rowOff>
    </xdr:from>
    <xdr:to>
      <xdr:col>18</xdr:col>
      <xdr:colOff>452541</xdr:colOff>
      <xdr:row>2</xdr:row>
      <xdr:rowOff>110490</xdr:rowOff>
    </xdr:to>
    <xdr:pic>
      <xdr:nvPicPr>
        <xdr:cNvPr id="2" name="תמונה 1" descr="Drawing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327"/>
        <a:stretch>
          <a:fillRect/>
        </a:stretch>
      </xdr:blipFill>
      <xdr:spPr bwMode="auto">
        <a:xfrm>
          <a:off x="11302366801" y="270164"/>
          <a:ext cx="1098336" cy="45373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8"/>
  <sheetViews>
    <sheetView rightToLeft="1" tabSelected="1" topLeftCell="B1" zoomScale="70" zoomScaleNormal="70" workbookViewId="0">
      <pane xSplit="4" ySplit="5" topLeftCell="K84" activePane="bottomRight" state="frozen"/>
      <selection activeCell="B1" sqref="B1"/>
      <selection pane="topRight" activeCell="F1" sqref="F1"/>
      <selection pane="bottomLeft" activeCell="B6" sqref="B6"/>
      <selection pane="bottomRight" activeCell="R7" sqref="R7"/>
    </sheetView>
  </sheetViews>
  <sheetFormatPr defaultRowHeight="14.25" x14ac:dyDescent="0.2"/>
  <cols>
    <col min="1" max="1" width="14.375" style="15" bestFit="1" customWidth="1"/>
    <col min="2" max="2" width="8.875" style="15" customWidth="1"/>
    <col min="3" max="3" width="14.75" style="15" customWidth="1"/>
    <col min="4" max="4" width="31.25" style="15" customWidth="1"/>
    <col min="5" max="5" width="76.75" style="15" bestFit="1" customWidth="1"/>
    <col min="6" max="6" width="35" style="15" customWidth="1"/>
    <col min="7" max="7" width="13.5" style="15" bestFit="1" customWidth="1"/>
    <col min="8" max="9" width="26" style="15" customWidth="1"/>
    <col min="10" max="10" width="14" style="15" hidden="1" customWidth="1"/>
    <col min="11" max="11" width="14.125" style="15" customWidth="1"/>
    <col min="12" max="12" width="14" style="15" hidden="1" customWidth="1"/>
    <col min="13" max="13" width="11.375" style="15" customWidth="1"/>
    <col min="14" max="14" width="7.5" style="15" customWidth="1"/>
    <col min="15" max="15" width="11.125" style="15" customWidth="1"/>
    <col min="16" max="19" width="14" style="15" customWidth="1"/>
    <col min="20" max="20" width="18.125" style="15" bestFit="1" customWidth="1"/>
    <col min="21" max="16384" width="9" style="15"/>
  </cols>
  <sheetData>
    <row r="1" spans="1:20" ht="26.25" x14ac:dyDescent="0.4">
      <c r="B1" s="35"/>
      <c r="C1" s="35"/>
      <c r="D1" s="35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</row>
    <row r="2" spans="1:20" ht="23.25" customHeight="1" x14ac:dyDescent="0.4">
      <c r="B2" s="35"/>
      <c r="C2" s="35"/>
      <c r="D2" s="35"/>
      <c r="E2" s="41" t="s">
        <v>0</v>
      </c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36"/>
      <c r="R2" s="36"/>
      <c r="S2" s="36"/>
      <c r="T2" s="36"/>
    </row>
    <row r="3" spans="1:20" ht="20.25" customHeight="1" x14ac:dyDescent="0.4">
      <c r="B3" s="35"/>
      <c r="C3" s="35"/>
      <c r="D3" s="35"/>
      <c r="E3" s="37" t="s">
        <v>1</v>
      </c>
      <c r="F3" s="37"/>
      <c r="G3" s="37"/>
      <c r="H3" s="37"/>
      <c r="I3" s="37"/>
      <c r="J3" s="40"/>
      <c r="K3" s="40"/>
      <c r="L3" s="40"/>
      <c r="M3" s="40"/>
      <c r="N3" s="40"/>
      <c r="O3" s="40"/>
      <c r="P3" s="37"/>
      <c r="Q3" s="36"/>
      <c r="R3" s="36"/>
      <c r="S3" s="36"/>
      <c r="T3" s="36"/>
    </row>
    <row r="4" spans="1:20" ht="33.75" customHeight="1" x14ac:dyDescent="0.3">
      <c r="A4" s="17" t="s">
        <v>2</v>
      </c>
      <c r="B4" s="17"/>
      <c r="D4" s="16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38" t="s">
        <v>212</v>
      </c>
      <c r="T4" s="39" t="s">
        <v>213</v>
      </c>
    </row>
    <row r="5" spans="1:20" s="26" customFormat="1" ht="61.5" thickBot="1" x14ac:dyDescent="0.25">
      <c r="A5" s="21" t="s">
        <v>3</v>
      </c>
      <c r="B5" s="22" t="s">
        <v>4</v>
      </c>
      <c r="C5" s="22" t="s">
        <v>5</v>
      </c>
      <c r="D5" s="22"/>
      <c r="E5" s="21" t="s">
        <v>6</v>
      </c>
      <c r="F5" s="21" t="s">
        <v>7</v>
      </c>
      <c r="G5" s="21" t="s">
        <v>8</v>
      </c>
      <c r="H5" s="23" t="s">
        <v>9</v>
      </c>
      <c r="I5" s="23" t="s">
        <v>10</v>
      </c>
      <c r="J5" s="25" t="s">
        <v>11</v>
      </c>
      <c r="K5" s="27" t="s">
        <v>134</v>
      </c>
      <c r="L5" s="32" t="s">
        <v>12</v>
      </c>
      <c r="M5" s="27" t="s">
        <v>133</v>
      </c>
      <c r="N5" s="23" t="s">
        <v>13</v>
      </c>
      <c r="O5" s="23" t="s">
        <v>132</v>
      </c>
      <c r="P5" s="23" t="s">
        <v>135</v>
      </c>
      <c r="Q5" s="24" t="s">
        <v>14</v>
      </c>
      <c r="R5" s="27" t="s">
        <v>136</v>
      </c>
      <c r="S5" s="24" t="s">
        <v>137</v>
      </c>
      <c r="T5" s="21" t="s">
        <v>138</v>
      </c>
    </row>
    <row r="6" spans="1:20" ht="30.75" thickBot="1" x14ac:dyDescent="0.25">
      <c r="A6" s="122" t="s">
        <v>15</v>
      </c>
      <c r="B6" s="1">
        <v>1</v>
      </c>
      <c r="C6" s="98">
        <v>2.2000000000000002</v>
      </c>
      <c r="D6" s="111" t="s">
        <v>141</v>
      </c>
      <c r="E6" s="18" t="s">
        <v>16</v>
      </c>
      <c r="F6" s="2" t="s">
        <v>17</v>
      </c>
      <c r="G6" s="3" t="s">
        <v>18</v>
      </c>
      <c r="H6" s="4"/>
      <c r="I6" s="4"/>
      <c r="J6" s="72"/>
      <c r="K6" s="73">
        <f>J6*150</f>
        <v>0</v>
      </c>
      <c r="L6" s="73"/>
      <c r="M6" s="73">
        <f>L6*6</f>
        <v>0</v>
      </c>
      <c r="N6" s="73">
        <v>4</v>
      </c>
      <c r="O6" s="73"/>
      <c r="P6" s="74">
        <v>600</v>
      </c>
      <c r="Q6" s="33">
        <f t="shared" ref="Q6:Q19" si="0">SUM(K6,M6,N6:O6)</f>
        <v>4</v>
      </c>
      <c r="R6" s="89"/>
      <c r="S6" s="28">
        <f>IF(R6&gt;35%,"ERROR",(P6-(P6*R6)))</f>
        <v>600</v>
      </c>
      <c r="T6" s="5">
        <f>Q6*S6</f>
        <v>2400</v>
      </c>
    </row>
    <row r="7" spans="1:20" ht="18.75" thickBot="1" x14ac:dyDescent="0.25">
      <c r="A7" s="123"/>
      <c r="B7" s="1">
        <v>2</v>
      </c>
      <c r="C7" s="98">
        <v>2.2999999999999998</v>
      </c>
      <c r="D7" s="112"/>
      <c r="E7" s="18" t="s">
        <v>19</v>
      </c>
      <c r="F7" s="2"/>
      <c r="G7" s="3" t="s">
        <v>18</v>
      </c>
      <c r="H7" s="4"/>
      <c r="I7" s="4"/>
      <c r="J7" s="72"/>
      <c r="K7" s="73">
        <f t="shared" ref="K7:K79" si="1">J7*150</f>
        <v>0</v>
      </c>
      <c r="L7" s="73"/>
      <c r="M7" s="73">
        <f t="shared" ref="M7:M70" si="2">L7*6</f>
        <v>0</v>
      </c>
      <c r="N7" s="73">
        <v>4</v>
      </c>
      <c r="O7" s="73"/>
      <c r="P7" s="74">
        <v>8000</v>
      </c>
      <c r="Q7" s="33">
        <f t="shared" si="0"/>
        <v>4</v>
      </c>
      <c r="R7" s="89"/>
      <c r="S7" s="28">
        <f t="shared" ref="S7:S79" si="3">IF(R7&gt;35%,"ERROR",(P7-(P7*R7)))</f>
        <v>8000</v>
      </c>
      <c r="T7" s="5">
        <f t="shared" ref="T7:T79" si="4">Q7*S7</f>
        <v>32000</v>
      </c>
    </row>
    <row r="8" spans="1:20" ht="18.75" thickBot="1" x14ac:dyDescent="0.25">
      <c r="A8" s="123"/>
      <c r="B8" s="1">
        <v>3</v>
      </c>
      <c r="C8" s="98">
        <v>2.4</v>
      </c>
      <c r="D8" s="112"/>
      <c r="E8" s="18" t="s">
        <v>20</v>
      </c>
      <c r="F8" s="2"/>
      <c r="G8" s="3" t="s">
        <v>18</v>
      </c>
      <c r="H8" s="4"/>
      <c r="I8" s="4"/>
      <c r="J8" s="72"/>
      <c r="K8" s="73">
        <f t="shared" si="1"/>
        <v>0</v>
      </c>
      <c r="L8" s="73"/>
      <c r="M8" s="73">
        <f t="shared" si="2"/>
        <v>0</v>
      </c>
      <c r="N8" s="73">
        <v>4</v>
      </c>
      <c r="O8" s="73"/>
      <c r="P8" s="74">
        <v>350</v>
      </c>
      <c r="Q8" s="33">
        <f t="shared" si="0"/>
        <v>4</v>
      </c>
      <c r="R8" s="89"/>
      <c r="S8" s="28">
        <f t="shared" si="3"/>
        <v>350</v>
      </c>
      <c r="T8" s="5">
        <f t="shared" si="4"/>
        <v>1400</v>
      </c>
    </row>
    <row r="9" spans="1:20" ht="18.75" thickBot="1" x14ac:dyDescent="0.25">
      <c r="A9" s="123"/>
      <c r="B9" s="1">
        <v>4</v>
      </c>
      <c r="C9" s="98">
        <v>2.5</v>
      </c>
      <c r="D9" s="112"/>
      <c r="E9" s="6" t="s">
        <v>21</v>
      </c>
      <c r="F9" s="2"/>
      <c r="G9" s="3" t="s">
        <v>18</v>
      </c>
      <c r="H9" s="4"/>
      <c r="I9" s="4"/>
      <c r="J9" s="72"/>
      <c r="K9" s="73">
        <f t="shared" si="1"/>
        <v>0</v>
      </c>
      <c r="L9" s="73"/>
      <c r="M9" s="73">
        <f t="shared" si="2"/>
        <v>0</v>
      </c>
      <c r="N9" s="73">
        <v>1</v>
      </c>
      <c r="O9" s="73"/>
      <c r="P9" s="74">
        <v>350</v>
      </c>
      <c r="Q9" s="33">
        <f t="shared" si="0"/>
        <v>1</v>
      </c>
      <c r="R9" s="89"/>
      <c r="S9" s="28">
        <f t="shared" si="3"/>
        <v>350</v>
      </c>
      <c r="T9" s="5">
        <f t="shared" si="4"/>
        <v>350</v>
      </c>
    </row>
    <row r="10" spans="1:20" ht="45.75" thickBot="1" x14ac:dyDescent="0.25">
      <c r="A10" s="124"/>
      <c r="B10" s="1">
        <v>5</v>
      </c>
      <c r="C10" s="98">
        <v>2.6</v>
      </c>
      <c r="D10" s="113"/>
      <c r="E10" s="6" t="s">
        <v>22</v>
      </c>
      <c r="F10" s="2" t="s">
        <v>23</v>
      </c>
      <c r="G10" s="3" t="s">
        <v>18</v>
      </c>
      <c r="H10" s="4"/>
      <c r="I10" s="4"/>
      <c r="J10" s="72"/>
      <c r="K10" s="73">
        <f t="shared" si="1"/>
        <v>0</v>
      </c>
      <c r="L10" s="73"/>
      <c r="M10" s="73">
        <f t="shared" si="2"/>
        <v>0</v>
      </c>
      <c r="N10" s="73">
        <v>2</v>
      </c>
      <c r="O10" s="73"/>
      <c r="P10" s="74">
        <v>650</v>
      </c>
      <c r="Q10" s="33">
        <f t="shared" si="0"/>
        <v>2</v>
      </c>
      <c r="R10" s="89"/>
      <c r="S10" s="28">
        <f t="shared" si="3"/>
        <v>650</v>
      </c>
      <c r="T10" s="5">
        <f t="shared" si="4"/>
        <v>1300</v>
      </c>
    </row>
    <row r="11" spans="1:20" ht="18.75" thickBot="1" x14ac:dyDescent="0.25">
      <c r="A11" s="127" t="s">
        <v>24</v>
      </c>
      <c r="B11" s="49">
        <v>6</v>
      </c>
      <c r="C11" s="49" t="s">
        <v>25</v>
      </c>
      <c r="D11" s="114" t="s">
        <v>142</v>
      </c>
      <c r="E11" s="50" t="s">
        <v>26</v>
      </c>
      <c r="F11" s="50"/>
      <c r="G11" s="51" t="s">
        <v>18</v>
      </c>
      <c r="H11" s="52"/>
      <c r="I11" s="52"/>
      <c r="J11" s="75"/>
      <c r="K11" s="76">
        <f t="shared" si="1"/>
        <v>0</v>
      </c>
      <c r="L11" s="76"/>
      <c r="M11" s="76">
        <f t="shared" si="2"/>
        <v>0</v>
      </c>
      <c r="N11" s="76">
        <v>1</v>
      </c>
      <c r="O11" s="76"/>
      <c r="P11" s="77">
        <v>47000</v>
      </c>
      <c r="Q11" s="53">
        <f t="shared" si="0"/>
        <v>1</v>
      </c>
      <c r="R11" s="90"/>
      <c r="S11" s="54">
        <f t="shared" si="3"/>
        <v>47000</v>
      </c>
      <c r="T11" s="55">
        <f t="shared" si="4"/>
        <v>47000</v>
      </c>
    </row>
    <row r="12" spans="1:20" ht="30.75" thickBot="1" x14ac:dyDescent="0.25">
      <c r="A12" s="128"/>
      <c r="B12" s="49">
        <v>7</v>
      </c>
      <c r="C12" s="49">
        <v>3.2</v>
      </c>
      <c r="D12" s="115"/>
      <c r="E12" s="78" t="s">
        <v>27</v>
      </c>
      <c r="F12" s="78" t="s">
        <v>28</v>
      </c>
      <c r="G12" s="51" t="s">
        <v>18</v>
      </c>
      <c r="H12" s="52"/>
      <c r="I12" s="52"/>
      <c r="J12" s="75"/>
      <c r="K12" s="76">
        <f t="shared" si="1"/>
        <v>0</v>
      </c>
      <c r="L12" s="76"/>
      <c r="M12" s="76">
        <f t="shared" si="2"/>
        <v>0</v>
      </c>
      <c r="N12" s="76">
        <v>15</v>
      </c>
      <c r="O12" s="76"/>
      <c r="P12" s="77">
        <v>500</v>
      </c>
      <c r="Q12" s="53">
        <f t="shared" si="0"/>
        <v>15</v>
      </c>
      <c r="R12" s="90"/>
      <c r="S12" s="54">
        <f t="shared" si="3"/>
        <v>500</v>
      </c>
      <c r="T12" s="55">
        <f t="shared" si="4"/>
        <v>7500</v>
      </c>
    </row>
    <row r="13" spans="1:20" ht="18.75" thickBot="1" x14ac:dyDescent="0.25">
      <c r="A13" s="128"/>
      <c r="B13" s="49">
        <v>8</v>
      </c>
      <c r="C13" s="49">
        <v>3.3</v>
      </c>
      <c r="D13" s="115"/>
      <c r="E13" s="78" t="s">
        <v>29</v>
      </c>
      <c r="F13" s="78" t="s">
        <v>30</v>
      </c>
      <c r="G13" s="51" t="s">
        <v>18</v>
      </c>
      <c r="H13" s="52"/>
      <c r="I13" s="52"/>
      <c r="J13" s="75"/>
      <c r="K13" s="76">
        <f t="shared" si="1"/>
        <v>0</v>
      </c>
      <c r="L13" s="76"/>
      <c r="M13" s="76">
        <f t="shared" si="2"/>
        <v>0</v>
      </c>
      <c r="N13" s="76">
        <v>1</v>
      </c>
      <c r="O13" s="76"/>
      <c r="P13" s="77">
        <v>1500</v>
      </c>
      <c r="Q13" s="53">
        <f t="shared" si="0"/>
        <v>1</v>
      </c>
      <c r="R13" s="90"/>
      <c r="S13" s="54">
        <f t="shared" si="3"/>
        <v>1500</v>
      </c>
      <c r="T13" s="55">
        <f t="shared" si="4"/>
        <v>1500</v>
      </c>
    </row>
    <row r="14" spans="1:20" ht="18.75" thickBot="1" x14ac:dyDescent="0.25">
      <c r="A14" s="128"/>
      <c r="B14" s="49">
        <v>9</v>
      </c>
      <c r="C14" s="49">
        <v>3.4</v>
      </c>
      <c r="D14" s="115"/>
      <c r="E14" s="78" t="s">
        <v>151</v>
      </c>
      <c r="F14" s="78" t="s">
        <v>152</v>
      </c>
      <c r="G14" s="51" t="s">
        <v>18</v>
      </c>
      <c r="H14" s="52"/>
      <c r="I14" s="52"/>
      <c r="J14" s="75"/>
      <c r="K14" s="76"/>
      <c r="L14" s="76"/>
      <c r="M14" s="76"/>
      <c r="N14" s="76">
        <v>2</v>
      </c>
      <c r="O14" s="76"/>
      <c r="P14" s="77">
        <v>2500</v>
      </c>
      <c r="Q14" s="53">
        <f t="shared" si="0"/>
        <v>2</v>
      </c>
      <c r="R14" s="90"/>
      <c r="S14" s="54">
        <f t="shared" si="3"/>
        <v>2500</v>
      </c>
      <c r="T14" s="55">
        <f t="shared" si="4"/>
        <v>5000</v>
      </c>
    </row>
    <row r="15" spans="1:20" ht="18.75" thickBot="1" x14ac:dyDescent="0.25">
      <c r="A15" s="128"/>
      <c r="B15" s="49">
        <v>10</v>
      </c>
      <c r="C15" s="49">
        <v>3.5</v>
      </c>
      <c r="D15" s="115"/>
      <c r="E15" s="78" t="s">
        <v>31</v>
      </c>
      <c r="F15" s="50"/>
      <c r="G15" s="51" t="s">
        <v>18</v>
      </c>
      <c r="H15" s="52"/>
      <c r="I15" s="52"/>
      <c r="J15" s="75">
        <v>1</v>
      </c>
      <c r="K15" s="76">
        <f t="shared" si="1"/>
        <v>150</v>
      </c>
      <c r="L15" s="76">
        <v>1</v>
      </c>
      <c r="M15" s="76">
        <f t="shared" si="2"/>
        <v>6</v>
      </c>
      <c r="N15" s="76"/>
      <c r="O15" s="76"/>
      <c r="P15" s="77">
        <v>2500</v>
      </c>
      <c r="Q15" s="56">
        <f t="shared" si="0"/>
        <v>156</v>
      </c>
      <c r="R15" s="90"/>
      <c r="S15" s="57">
        <f t="shared" si="3"/>
        <v>2500</v>
      </c>
      <c r="T15" s="55">
        <f t="shared" si="4"/>
        <v>390000</v>
      </c>
    </row>
    <row r="16" spans="1:20" ht="18.75" thickBot="1" x14ac:dyDescent="0.25">
      <c r="A16" s="129"/>
      <c r="B16" s="49">
        <v>11</v>
      </c>
      <c r="C16" s="49">
        <v>3.6</v>
      </c>
      <c r="D16" s="116"/>
      <c r="E16" s="78" t="s">
        <v>32</v>
      </c>
      <c r="F16" s="50"/>
      <c r="G16" s="51" t="s">
        <v>18</v>
      </c>
      <c r="H16" s="52"/>
      <c r="I16" s="52"/>
      <c r="J16" s="75"/>
      <c r="K16" s="76">
        <f t="shared" si="1"/>
        <v>0</v>
      </c>
      <c r="L16" s="76"/>
      <c r="M16" s="76">
        <f t="shared" si="2"/>
        <v>0</v>
      </c>
      <c r="N16" s="76"/>
      <c r="O16" s="76"/>
      <c r="P16" s="77">
        <v>4500</v>
      </c>
      <c r="Q16" s="56">
        <f t="shared" si="0"/>
        <v>0</v>
      </c>
      <c r="R16" s="90"/>
      <c r="S16" s="57">
        <f t="shared" si="3"/>
        <v>4500</v>
      </c>
      <c r="T16" s="55">
        <f t="shared" si="4"/>
        <v>0</v>
      </c>
    </row>
    <row r="17" spans="1:20" ht="18.75" thickBot="1" x14ac:dyDescent="0.25">
      <c r="A17" s="130" t="s">
        <v>33</v>
      </c>
      <c r="B17" s="1">
        <v>12</v>
      </c>
      <c r="C17" s="98">
        <v>4.0999999999999996</v>
      </c>
      <c r="D17" s="117" t="s">
        <v>33</v>
      </c>
      <c r="E17" s="19" t="s">
        <v>34</v>
      </c>
      <c r="F17" s="2" t="s">
        <v>35</v>
      </c>
      <c r="G17" s="7" t="s">
        <v>18</v>
      </c>
      <c r="H17" s="4"/>
      <c r="I17" s="4"/>
      <c r="J17" s="72">
        <v>1</v>
      </c>
      <c r="K17" s="73">
        <f t="shared" si="1"/>
        <v>150</v>
      </c>
      <c r="L17" s="73">
        <v>1</v>
      </c>
      <c r="M17" s="73">
        <f t="shared" si="2"/>
        <v>6</v>
      </c>
      <c r="N17" s="73"/>
      <c r="O17" s="73"/>
      <c r="P17" s="74">
        <v>3000</v>
      </c>
      <c r="Q17" s="34">
        <f t="shared" si="0"/>
        <v>156</v>
      </c>
      <c r="R17" s="89"/>
      <c r="S17" s="29">
        <f t="shared" si="3"/>
        <v>3000</v>
      </c>
      <c r="T17" s="5">
        <f t="shared" si="4"/>
        <v>468000</v>
      </c>
    </row>
    <row r="18" spans="1:20" ht="18.75" thickBot="1" x14ac:dyDescent="0.25">
      <c r="A18" s="131"/>
      <c r="B18" s="1">
        <v>13</v>
      </c>
      <c r="C18" s="97" t="s">
        <v>159</v>
      </c>
      <c r="D18" s="118"/>
      <c r="E18" s="20" t="s">
        <v>36</v>
      </c>
      <c r="F18" s="2"/>
      <c r="G18" s="7" t="s">
        <v>18</v>
      </c>
      <c r="H18" s="4"/>
      <c r="I18" s="4"/>
      <c r="J18" s="72"/>
      <c r="K18" s="73">
        <f t="shared" si="1"/>
        <v>0</v>
      </c>
      <c r="L18" s="73">
        <v>1</v>
      </c>
      <c r="M18" s="73">
        <f t="shared" si="2"/>
        <v>6</v>
      </c>
      <c r="N18" s="73"/>
      <c r="O18" s="73"/>
      <c r="P18" s="74">
        <v>2750</v>
      </c>
      <c r="Q18" s="34">
        <f t="shared" si="0"/>
        <v>6</v>
      </c>
      <c r="R18" s="89"/>
      <c r="S18" s="29">
        <f t="shared" si="3"/>
        <v>2750</v>
      </c>
      <c r="T18" s="5">
        <f t="shared" si="4"/>
        <v>16500</v>
      </c>
    </row>
    <row r="19" spans="1:20" ht="18.75" thickBot="1" x14ac:dyDescent="0.25">
      <c r="A19" s="131"/>
      <c r="B19" s="1">
        <v>14</v>
      </c>
      <c r="C19" s="97" t="s">
        <v>160</v>
      </c>
      <c r="D19" s="118"/>
      <c r="E19" s="2" t="s">
        <v>38</v>
      </c>
      <c r="F19" s="2"/>
      <c r="G19" s="7" t="s">
        <v>18</v>
      </c>
      <c r="H19" s="4"/>
      <c r="I19" s="4"/>
      <c r="J19" s="72"/>
      <c r="K19" s="73">
        <f t="shared" si="1"/>
        <v>0</v>
      </c>
      <c r="L19" s="73">
        <v>1</v>
      </c>
      <c r="M19" s="73">
        <f t="shared" si="2"/>
        <v>6</v>
      </c>
      <c r="N19" s="73"/>
      <c r="O19" s="73"/>
      <c r="P19" s="74">
        <v>5500</v>
      </c>
      <c r="Q19" s="34">
        <f t="shared" si="0"/>
        <v>6</v>
      </c>
      <c r="R19" s="89"/>
      <c r="S19" s="29">
        <f t="shared" si="3"/>
        <v>5500</v>
      </c>
      <c r="T19" s="5">
        <f t="shared" si="4"/>
        <v>33000</v>
      </c>
    </row>
    <row r="20" spans="1:20" ht="18.75" thickBot="1" x14ac:dyDescent="0.25">
      <c r="A20" s="132"/>
      <c r="B20" s="1">
        <v>15</v>
      </c>
      <c r="C20" s="97" t="s">
        <v>161</v>
      </c>
      <c r="D20" s="119"/>
      <c r="E20" s="20" t="s">
        <v>39</v>
      </c>
      <c r="F20" s="2"/>
      <c r="G20" s="7" t="s">
        <v>18</v>
      </c>
      <c r="H20" s="4"/>
      <c r="I20" s="4"/>
      <c r="J20" s="72"/>
      <c r="K20" s="73">
        <f t="shared" si="1"/>
        <v>0</v>
      </c>
      <c r="L20" s="73"/>
      <c r="M20" s="73">
        <v>100</v>
      </c>
      <c r="N20" s="73"/>
      <c r="O20" s="73"/>
      <c r="P20" s="74">
        <v>850</v>
      </c>
      <c r="Q20" s="34">
        <v>50</v>
      </c>
      <c r="R20" s="89"/>
      <c r="S20" s="29">
        <f t="shared" si="3"/>
        <v>850</v>
      </c>
      <c r="T20" s="5">
        <f t="shared" si="4"/>
        <v>42500</v>
      </c>
    </row>
    <row r="21" spans="1:20" ht="18.75" thickBot="1" x14ac:dyDescent="0.25">
      <c r="A21" s="125" t="s">
        <v>40</v>
      </c>
      <c r="B21" s="1">
        <v>16</v>
      </c>
      <c r="C21" s="58" t="s">
        <v>37</v>
      </c>
      <c r="D21" s="100" t="s">
        <v>143</v>
      </c>
      <c r="E21" s="50" t="s">
        <v>41</v>
      </c>
      <c r="F21" s="50"/>
      <c r="G21" s="51" t="s">
        <v>18</v>
      </c>
      <c r="H21" s="52"/>
      <c r="I21" s="52"/>
      <c r="J21" s="75"/>
      <c r="K21" s="76">
        <f t="shared" si="1"/>
        <v>0</v>
      </c>
      <c r="L21" s="76"/>
      <c r="M21" s="76">
        <f t="shared" si="2"/>
        <v>0</v>
      </c>
      <c r="N21" s="76"/>
      <c r="O21" s="76">
        <v>1</v>
      </c>
      <c r="P21" s="77">
        <v>3500</v>
      </c>
      <c r="Q21" s="56">
        <f t="shared" ref="Q21:Q56" si="5">SUM(K21,M21,N21:O21)</f>
        <v>1</v>
      </c>
      <c r="R21" s="90"/>
      <c r="S21" s="57">
        <f t="shared" si="3"/>
        <v>3500</v>
      </c>
      <c r="T21" s="55">
        <f t="shared" si="4"/>
        <v>3500</v>
      </c>
    </row>
    <row r="22" spans="1:20" ht="18.75" thickBot="1" x14ac:dyDescent="0.25">
      <c r="A22" s="126"/>
      <c r="B22" s="1">
        <v>17</v>
      </c>
      <c r="C22" s="58" t="s">
        <v>177</v>
      </c>
      <c r="D22" s="101"/>
      <c r="E22" s="50" t="s">
        <v>43</v>
      </c>
      <c r="F22" s="50"/>
      <c r="G22" s="51" t="s">
        <v>18</v>
      </c>
      <c r="H22" s="52"/>
      <c r="I22" s="52"/>
      <c r="J22" s="75"/>
      <c r="K22" s="76">
        <f t="shared" si="1"/>
        <v>0</v>
      </c>
      <c r="L22" s="76"/>
      <c r="M22" s="76">
        <f t="shared" si="2"/>
        <v>0</v>
      </c>
      <c r="N22" s="76"/>
      <c r="O22" s="76">
        <v>1</v>
      </c>
      <c r="P22" s="77">
        <v>2000</v>
      </c>
      <c r="Q22" s="56">
        <f t="shared" si="5"/>
        <v>1</v>
      </c>
      <c r="R22" s="90"/>
      <c r="S22" s="57">
        <f t="shared" si="3"/>
        <v>2000</v>
      </c>
      <c r="T22" s="55">
        <f t="shared" si="4"/>
        <v>2000</v>
      </c>
    </row>
    <row r="23" spans="1:20" ht="18.75" thickBot="1" x14ac:dyDescent="0.25">
      <c r="A23" s="126"/>
      <c r="B23" s="1">
        <v>18</v>
      </c>
      <c r="C23" s="58" t="s">
        <v>178</v>
      </c>
      <c r="D23" s="101"/>
      <c r="E23" s="50" t="s">
        <v>45</v>
      </c>
      <c r="F23" s="50"/>
      <c r="G23" s="51" t="s">
        <v>18</v>
      </c>
      <c r="H23" s="52"/>
      <c r="I23" s="52"/>
      <c r="J23" s="75"/>
      <c r="K23" s="76">
        <f t="shared" si="1"/>
        <v>0</v>
      </c>
      <c r="L23" s="76"/>
      <c r="M23" s="76">
        <f t="shared" si="2"/>
        <v>0</v>
      </c>
      <c r="N23" s="76"/>
      <c r="O23" s="76">
        <v>2</v>
      </c>
      <c r="P23" s="77">
        <v>500</v>
      </c>
      <c r="Q23" s="56">
        <f t="shared" si="5"/>
        <v>2</v>
      </c>
      <c r="R23" s="90"/>
      <c r="S23" s="57">
        <f t="shared" si="3"/>
        <v>500</v>
      </c>
      <c r="T23" s="55">
        <f t="shared" si="4"/>
        <v>1000</v>
      </c>
    </row>
    <row r="24" spans="1:20" ht="18.75" thickBot="1" x14ac:dyDescent="0.25">
      <c r="A24" s="126"/>
      <c r="B24" s="1">
        <v>19</v>
      </c>
      <c r="C24" s="58" t="s">
        <v>179</v>
      </c>
      <c r="D24" s="101"/>
      <c r="E24" s="50" t="s">
        <v>46</v>
      </c>
      <c r="F24" s="50"/>
      <c r="G24" s="51" t="s">
        <v>18</v>
      </c>
      <c r="H24" s="52"/>
      <c r="I24" s="52"/>
      <c r="J24" s="75"/>
      <c r="K24" s="76">
        <f t="shared" si="1"/>
        <v>0</v>
      </c>
      <c r="L24" s="76"/>
      <c r="M24" s="76">
        <f t="shared" si="2"/>
        <v>0</v>
      </c>
      <c r="N24" s="76"/>
      <c r="O24" s="76">
        <v>1</v>
      </c>
      <c r="P24" s="77">
        <v>300</v>
      </c>
      <c r="Q24" s="56">
        <f t="shared" si="5"/>
        <v>1</v>
      </c>
      <c r="R24" s="90"/>
      <c r="S24" s="57">
        <f t="shared" si="3"/>
        <v>300</v>
      </c>
      <c r="T24" s="55">
        <f t="shared" si="4"/>
        <v>300</v>
      </c>
    </row>
    <row r="25" spans="1:20" ht="18.75" thickBot="1" x14ac:dyDescent="0.25">
      <c r="A25" s="126"/>
      <c r="B25" s="1">
        <v>20</v>
      </c>
      <c r="C25" s="58" t="s">
        <v>180</v>
      </c>
      <c r="D25" s="101"/>
      <c r="E25" s="50" t="s">
        <v>47</v>
      </c>
      <c r="F25" s="50"/>
      <c r="G25" s="51" t="s">
        <v>18</v>
      </c>
      <c r="H25" s="52"/>
      <c r="I25" s="52"/>
      <c r="J25" s="75"/>
      <c r="K25" s="76">
        <f t="shared" si="1"/>
        <v>0</v>
      </c>
      <c r="L25" s="76"/>
      <c r="M25" s="76">
        <f t="shared" si="2"/>
        <v>0</v>
      </c>
      <c r="N25" s="76"/>
      <c r="O25" s="76">
        <v>1</v>
      </c>
      <c r="P25" s="77">
        <v>750</v>
      </c>
      <c r="Q25" s="56">
        <f t="shared" si="5"/>
        <v>1</v>
      </c>
      <c r="R25" s="90"/>
      <c r="S25" s="57">
        <f t="shared" si="3"/>
        <v>750</v>
      </c>
      <c r="T25" s="55">
        <f t="shared" si="4"/>
        <v>750</v>
      </c>
    </row>
    <row r="26" spans="1:20" ht="18.75" thickBot="1" x14ac:dyDescent="0.25">
      <c r="A26" s="126"/>
      <c r="B26" s="1">
        <v>21</v>
      </c>
      <c r="C26" s="58" t="s">
        <v>181</v>
      </c>
      <c r="D26" s="101"/>
      <c r="E26" s="50" t="s">
        <v>48</v>
      </c>
      <c r="F26" s="50"/>
      <c r="G26" s="51" t="s">
        <v>18</v>
      </c>
      <c r="H26" s="52"/>
      <c r="I26" s="52"/>
      <c r="J26" s="75"/>
      <c r="K26" s="76">
        <f t="shared" si="1"/>
        <v>0</v>
      </c>
      <c r="L26" s="76"/>
      <c r="M26" s="76">
        <f t="shared" si="2"/>
        <v>0</v>
      </c>
      <c r="N26" s="76"/>
      <c r="O26" s="76">
        <v>5</v>
      </c>
      <c r="P26" s="77">
        <v>150</v>
      </c>
      <c r="Q26" s="56">
        <f t="shared" si="5"/>
        <v>5</v>
      </c>
      <c r="R26" s="90"/>
      <c r="S26" s="57">
        <f t="shared" si="3"/>
        <v>150</v>
      </c>
      <c r="T26" s="55">
        <f t="shared" si="4"/>
        <v>750</v>
      </c>
    </row>
    <row r="27" spans="1:20" ht="18.75" thickBot="1" x14ac:dyDescent="0.25">
      <c r="A27" s="126"/>
      <c r="B27" s="1">
        <v>22</v>
      </c>
      <c r="C27" s="58" t="s">
        <v>182</v>
      </c>
      <c r="D27" s="101"/>
      <c r="E27" s="50" t="s">
        <v>49</v>
      </c>
      <c r="F27" s="50"/>
      <c r="G27" s="51" t="s">
        <v>18</v>
      </c>
      <c r="H27" s="52"/>
      <c r="I27" s="52"/>
      <c r="J27" s="75"/>
      <c r="K27" s="76">
        <f t="shared" si="1"/>
        <v>0</v>
      </c>
      <c r="L27" s="76"/>
      <c r="M27" s="76">
        <f t="shared" si="2"/>
        <v>0</v>
      </c>
      <c r="N27" s="76"/>
      <c r="O27" s="76">
        <v>5</v>
      </c>
      <c r="P27" s="77">
        <v>150</v>
      </c>
      <c r="Q27" s="56">
        <f t="shared" si="5"/>
        <v>5</v>
      </c>
      <c r="R27" s="90"/>
      <c r="S27" s="57">
        <f t="shared" si="3"/>
        <v>150</v>
      </c>
      <c r="T27" s="55">
        <f t="shared" si="4"/>
        <v>750</v>
      </c>
    </row>
    <row r="28" spans="1:20" ht="18.75" thickBot="1" x14ac:dyDescent="0.25">
      <c r="A28" s="126"/>
      <c r="B28" s="1">
        <v>23</v>
      </c>
      <c r="C28" s="58" t="s">
        <v>183</v>
      </c>
      <c r="D28" s="101"/>
      <c r="E28" s="50" t="s">
        <v>50</v>
      </c>
      <c r="F28" s="50"/>
      <c r="G28" s="51" t="s">
        <v>18</v>
      </c>
      <c r="H28" s="52"/>
      <c r="I28" s="52"/>
      <c r="J28" s="75"/>
      <c r="K28" s="76">
        <f t="shared" si="1"/>
        <v>0</v>
      </c>
      <c r="L28" s="76"/>
      <c r="M28" s="76">
        <f t="shared" si="2"/>
        <v>0</v>
      </c>
      <c r="N28" s="76"/>
      <c r="O28" s="76">
        <v>5</v>
      </c>
      <c r="P28" s="77">
        <v>350</v>
      </c>
      <c r="Q28" s="56">
        <f t="shared" si="5"/>
        <v>5</v>
      </c>
      <c r="R28" s="90"/>
      <c r="S28" s="57">
        <f t="shared" si="3"/>
        <v>350</v>
      </c>
      <c r="T28" s="55">
        <f t="shared" si="4"/>
        <v>1750</v>
      </c>
    </row>
    <row r="29" spans="1:20" ht="18.75" thickBot="1" x14ac:dyDescent="0.25">
      <c r="A29" s="126"/>
      <c r="B29" s="1">
        <v>24</v>
      </c>
      <c r="C29" s="58" t="s">
        <v>184</v>
      </c>
      <c r="D29" s="101"/>
      <c r="E29" s="50" t="s">
        <v>51</v>
      </c>
      <c r="F29" s="50"/>
      <c r="G29" s="51" t="s">
        <v>18</v>
      </c>
      <c r="H29" s="52"/>
      <c r="I29" s="52"/>
      <c r="J29" s="75"/>
      <c r="K29" s="76">
        <f t="shared" si="1"/>
        <v>0</v>
      </c>
      <c r="L29" s="76"/>
      <c r="M29" s="76">
        <f t="shared" si="2"/>
        <v>0</v>
      </c>
      <c r="N29" s="76"/>
      <c r="O29" s="76">
        <v>5</v>
      </c>
      <c r="P29" s="77">
        <v>400</v>
      </c>
      <c r="Q29" s="56">
        <f t="shared" si="5"/>
        <v>5</v>
      </c>
      <c r="R29" s="90"/>
      <c r="S29" s="57">
        <f t="shared" si="3"/>
        <v>400</v>
      </c>
      <c r="T29" s="55">
        <f t="shared" si="4"/>
        <v>2000</v>
      </c>
    </row>
    <row r="30" spans="1:20" ht="18.75" thickBot="1" x14ac:dyDescent="0.25">
      <c r="A30" s="126"/>
      <c r="B30" s="1">
        <v>25</v>
      </c>
      <c r="C30" s="58" t="s">
        <v>162</v>
      </c>
      <c r="D30" s="101"/>
      <c r="E30" s="50" t="s">
        <v>52</v>
      </c>
      <c r="F30" s="50"/>
      <c r="G30" s="51" t="s">
        <v>18</v>
      </c>
      <c r="H30" s="52"/>
      <c r="I30" s="52"/>
      <c r="J30" s="75"/>
      <c r="K30" s="76">
        <f t="shared" si="1"/>
        <v>0</v>
      </c>
      <c r="L30" s="76"/>
      <c r="M30" s="76">
        <f t="shared" si="2"/>
        <v>0</v>
      </c>
      <c r="N30" s="76"/>
      <c r="O30" s="76">
        <v>5</v>
      </c>
      <c r="P30" s="77">
        <v>400</v>
      </c>
      <c r="Q30" s="56">
        <f t="shared" si="5"/>
        <v>5</v>
      </c>
      <c r="R30" s="90"/>
      <c r="S30" s="57">
        <f t="shared" si="3"/>
        <v>400</v>
      </c>
      <c r="T30" s="55">
        <f t="shared" si="4"/>
        <v>2000</v>
      </c>
    </row>
    <row r="31" spans="1:20" ht="18.75" thickBot="1" x14ac:dyDescent="0.25">
      <c r="A31" s="126"/>
      <c r="B31" s="1">
        <v>26</v>
      </c>
      <c r="C31" s="58" t="s">
        <v>185</v>
      </c>
      <c r="D31" s="101"/>
      <c r="E31" s="50" t="s">
        <v>53</v>
      </c>
      <c r="F31" s="50"/>
      <c r="G31" s="51" t="s">
        <v>18</v>
      </c>
      <c r="H31" s="52"/>
      <c r="I31" s="52"/>
      <c r="J31" s="75"/>
      <c r="K31" s="76">
        <f t="shared" si="1"/>
        <v>0</v>
      </c>
      <c r="L31" s="76"/>
      <c r="M31" s="76">
        <f t="shared" si="2"/>
        <v>0</v>
      </c>
      <c r="N31" s="76"/>
      <c r="O31" s="76">
        <v>5</v>
      </c>
      <c r="P31" s="77">
        <v>350</v>
      </c>
      <c r="Q31" s="56">
        <f t="shared" si="5"/>
        <v>5</v>
      </c>
      <c r="R31" s="90"/>
      <c r="S31" s="57">
        <f t="shared" si="3"/>
        <v>350</v>
      </c>
      <c r="T31" s="55">
        <f t="shared" si="4"/>
        <v>1750</v>
      </c>
    </row>
    <row r="32" spans="1:20" ht="18.75" thickBot="1" x14ac:dyDescent="0.25">
      <c r="A32" s="126"/>
      <c r="B32" s="1">
        <v>27</v>
      </c>
      <c r="C32" s="58" t="s">
        <v>186</v>
      </c>
      <c r="D32" s="101"/>
      <c r="E32" s="50" t="s">
        <v>54</v>
      </c>
      <c r="F32" s="50"/>
      <c r="G32" s="51" t="s">
        <v>18</v>
      </c>
      <c r="H32" s="52"/>
      <c r="I32" s="52"/>
      <c r="J32" s="75"/>
      <c r="K32" s="76">
        <f t="shared" si="1"/>
        <v>0</v>
      </c>
      <c r="L32" s="76"/>
      <c r="M32" s="76">
        <f t="shared" si="2"/>
        <v>0</v>
      </c>
      <c r="N32" s="76"/>
      <c r="O32" s="76">
        <v>5</v>
      </c>
      <c r="P32" s="77">
        <v>500</v>
      </c>
      <c r="Q32" s="56">
        <f t="shared" si="5"/>
        <v>5</v>
      </c>
      <c r="R32" s="90"/>
      <c r="S32" s="57">
        <f t="shared" si="3"/>
        <v>500</v>
      </c>
      <c r="T32" s="55">
        <f t="shared" si="4"/>
        <v>2500</v>
      </c>
    </row>
    <row r="33" spans="1:20" ht="18.75" thickBot="1" x14ac:dyDescent="0.25">
      <c r="A33" s="126"/>
      <c r="B33" s="1">
        <v>28</v>
      </c>
      <c r="C33" s="58" t="s">
        <v>187</v>
      </c>
      <c r="D33" s="101"/>
      <c r="E33" s="50" t="s">
        <v>55</v>
      </c>
      <c r="F33" s="50"/>
      <c r="G33" s="51" t="s">
        <v>18</v>
      </c>
      <c r="H33" s="52"/>
      <c r="I33" s="52"/>
      <c r="J33" s="75"/>
      <c r="K33" s="76">
        <f t="shared" si="1"/>
        <v>0</v>
      </c>
      <c r="L33" s="76"/>
      <c r="M33" s="76">
        <f t="shared" si="2"/>
        <v>0</v>
      </c>
      <c r="N33" s="76"/>
      <c r="O33" s="76">
        <v>1</v>
      </c>
      <c r="P33" s="77">
        <v>800</v>
      </c>
      <c r="Q33" s="56">
        <f t="shared" si="5"/>
        <v>1</v>
      </c>
      <c r="R33" s="90"/>
      <c r="S33" s="57">
        <f t="shared" si="3"/>
        <v>800</v>
      </c>
      <c r="T33" s="55">
        <f t="shared" si="4"/>
        <v>800</v>
      </c>
    </row>
    <row r="34" spans="1:20" ht="18.75" thickBot="1" x14ac:dyDescent="0.25">
      <c r="A34" s="133"/>
      <c r="B34" s="1">
        <v>29</v>
      </c>
      <c r="C34" s="58" t="s">
        <v>188</v>
      </c>
      <c r="D34" s="104"/>
      <c r="E34" s="50" t="s">
        <v>56</v>
      </c>
      <c r="F34" s="50"/>
      <c r="G34" s="51" t="s">
        <v>18</v>
      </c>
      <c r="H34" s="52"/>
      <c r="I34" s="52"/>
      <c r="J34" s="75">
        <v>1</v>
      </c>
      <c r="K34" s="76">
        <f t="shared" si="1"/>
        <v>150</v>
      </c>
      <c r="L34" s="76">
        <v>1</v>
      </c>
      <c r="M34" s="76">
        <f t="shared" si="2"/>
        <v>6</v>
      </c>
      <c r="N34" s="76"/>
      <c r="O34" s="76"/>
      <c r="P34" s="77">
        <v>110</v>
      </c>
      <c r="Q34" s="56">
        <f t="shared" si="5"/>
        <v>156</v>
      </c>
      <c r="R34" s="90"/>
      <c r="S34" s="57">
        <f t="shared" si="3"/>
        <v>110</v>
      </c>
      <c r="T34" s="55">
        <f t="shared" si="4"/>
        <v>17160</v>
      </c>
    </row>
    <row r="35" spans="1:20" ht="18.75" thickBot="1" x14ac:dyDescent="0.25">
      <c r="A35" s="130" t="s">
        <v>57</v>
      </c>
      <c r="B35" s="1">
        <v>30</v>
      </c>
      <c r="C35" s="8" t="s">
        <v>189</v>
      </c>
      <c r="D35" s="120" t="s">
        <v>144</v>
      </c>
      <c r="E35" s="2" t="s">
        <v>58</v>
      </c>
      <c r="F35" s="2"/>
      <c r="G35" s="7" t="s">
        <v>18</v>
      </c>
      <c r="H35" s="4"/>
      <c r="I35" s="4"/>
      <c r="J35" s="72"/>
      <c r="K35" s="73">
        <f t="shared" si="1"/>
        <v>0</v>
      </c>
      <c r="L35" s="73"/>
      <c r="M35" s="73">
        <f t="shared" si="2"/>
        <v>0</v>
      </c>
      <c r="N35" s="73"/>
      <c r="O35" s="73">
        <v>1</v>
      </c>
      <c r="P35" s="74">
        <v>7000</v>
      </c>
      <c r="Q35" s="34">
        <f t="shared" si="5"/>
        <v>1</v>
      </c>
      <c r="R35" s="89"/>
      <c r="S35" s="29">
        <f t="shared" si="3"/>
        <v>7000</v>
      </c>
      <c r="T35" s="5">
        <f t="shared" si="4"/>
        <v>7000</v>
      </c>
    </row>
    <row r="36" spans="1:20" ht="18.75" thickBot="1" x14ac:dyDescent="0.25">
      <c r="A36" s="132"/>
      <c r="B36" s="1">
        <v>31</v>
      </c>
      <c r="C36" s="8" t="s">
        <v>190</v>
      </c>
      <c r="D36" s="121"/>
      <c r="E36" s="79" t="s">
        <v>60</v>
      </c>
      <c r="F36" s="2"/>
      <c r="G36" s="7" t="s">
        <v>18</v>
      </c>
      <c r="H36" s="4"/>
      <c r="I36" s="4"/>
      <c r="J36" s="72"/>
      <c r="K36" s="73">
        <f t="shared" si="1"/>
        <v>0</v>
      </c>
      <c r="L36" s="73"/>
      <c r="M36" s="73">
        <f t="shared" si="2"/>
        <v>0</v>
      </c>
      <c r="N36" s="73"/>
      <c r="O36" s="73">
        <v>2</v>
      </c>
      <c r="P36" s="74">
        <v>4500</v>
      </c>
      <c r="Q36" s="34">
        <f t="shared" si="5"/>
        <v>2</v>
      </c>
      <c r="R36" s="89"/>
      <c r="S36" s="29">
        <f t="shared" si="3"/>
        <v>4500</v>
      </c>
      <c r="T36" s="5">
        <f t="shared" si="4"/>
        <v>9000</v>
      </c>
    </row>
    <row r="37" spans="1:20" ht="18.75" thickBot="1" x14ac:dyDescent="0.25">
      <c r="A37" s="125" t="s">
        <v>61</v>
      </c>
      <c r="B37" s="49">
        <v>32</v>
      </c>
      <c r="C37" s="58" t="s">
        <v>42</v>
      </c>
      <c r="D37" s="100" t="s">
        <v>61</v>
      </c>
      <c r="E37" s="50" t="s">
        <v>62</v>
      </c>
      <c r="F37" s="59"/>
      <c r="G37" s="51" t="s">
        <v>18</v>
      </c>
      <c r="H37" s="88"/>
      <c r="I37" s="52"/>
      <c r="J37" s="80"/>
      <c r="K37" s="76">
        <f t="shared" si="1"/>
        <v>0</v>
      </c>
      <c r="L37" s="76"/>
      <c r="M37" s="76">
        <f t="shared" si="2"/>
        <v>0</v>
      </c>
      <c r="N37" s="76"/>
      <c r="O37" s="76">
        <v>5</v>
      </c>
      <c r="P37" s="60">
        <v>2800</v>
      </c>
      <c r="Q37" s="56">
        <f t="shared" si="5"/>
        <v>5</v>
      </c>
      <c r="R37" s="90"/>
      <c r="S37" s="61">
        <f t="shared" si="3"/>
        <v>2800</v>
      </c>
      <c r="T37" s="55">
        <f t="shared" si="4"/>
        <v>14000</v>
      </c>
    </row>
    <row r="38" spans="1:20" ht="18.75" thickBot="1" x14ac:dyDescent="0.25">
      <c r="A38" s="133"/>
      <c r="B38" s="49">
        <v>33</v>
      </c>
      <c r="C38" s="58" t="s">
        <v>44</v>
      </c>
      <c r="D38" s="104"/>
      <c r="E38" s="50" t="s">
        <v>63</v>
      </c>
      <c r="F38" s="59"/>
      <c r="G38" s="51" t="s">
        <v>18</v>
      </c>
      <c r="H38" s="88"/>
      <c r="I38" s="52"/>
      <c r="J38" s="80"/>
      <c r="K38" s="76">
        <f t="shared" si="1"/>
        <v>0</v>
      </c>
      <c r="L38" s="76"/>
      <c r="M38" s="76">
        <f t="shared" si="2"/>
        <v>0</v>
      </c>
      <c r="N38" s="76"/>
      <c r="O38" s="76">
        <v>1</v>
      </c>
      <c r="P38" s="60">
        <v>750</v>
      </c>
      <c r="Q38" s="56">
        <f t="shared" si="5"/>
        <v>1</v>
      </c>
      <c r="R38" s="90"/>
      <c r="S38" s="61">
        <f t="shared" si="3"/>
        <v>750</v>
      </c>
      <c r="T38" s="55">
        <f t="shared" si="4"/>
        <v>750</v>
      </c>
    </row>
    <row r="39" spans="1:20" ht="18.75" thickBot="1" x14ac:dyDescent="0.25">
      <c r="A39" s="130" t="s">
        <v>64</v>
      </c>
      <c r="B39" s="1">
        <v>34</v>
      </c>
      <c r="C39" s="97" t="s">
        <v>191</v>
      </c>
      <c r="D39" s="110" t="s">
        <v>145</v>
      </c>
      <c r="E39" s="63" t="s">
        <v>65</v>
      </c>
      <c r="F39" s="64"/>
      <c r="G39" s="65" t="s">
        <v>18</v>
      </c>
      <c r="H39" s="66"/>
      <c r="I39" s="66"/>
      <c r="J39" s="81"/>
      <c r="K39" s="82">
        <f t="shared" si="1"/>
        <v>0</v>
      </c>
      <c r="L39" s="82"/>
      <c r="M39" s="82"/>
      <c r="N39" s="82">
        <v>1</v>
      </c>
      <c r="O39" s="82"/>
      <c r="P39" s="70">
        <v>2200</v>
      </c>
      <c r="Q39" s="67">
        <f t="shared" si="5"/>
        <v>1</v>
      </c>
      <c r="R39" s="91"/>
      <c r="S39" s="71">
        <f t="shared" si="3"/>
        <v>2200</v>
      </c>
      <c r="T39" s="69">
        <f t="shared" si="4"/>
        <v>2200</v>
      </c>
    </row>
    <row r="40" spans="1:20" ht="18.75" thickBot="1" x14ac:dyDescent="0.25">
      <c r="A40" s="131"/>
      <c r="B40" s="1">
        <v>35</v>
      </c>
      <c r="C40" s="97" t="s">
        <v>59</v>
      </c>
      <c r="D40" s="110"/>
      <c r="E40" s="63" t="s">
        <v>66</v>
      </c>
      <c r="F40" s="64"/>
      <c r="G40" s="65" t="s">
        <v>18</v>
      </c>
      <c r="H40" s="66"/>
      <c r="I40" s="66"/>
      <c r="J40" s="81"/>
      <c r="K40" s="82">
        <f t="shared" si="1"/>
        <v>0</v>
      </c>
      <c r="L40" s="82"/>
      <c r="M40" s="82"/>
      <c r="N40" s="82">
        <v>1</v>
      </c>
      <c r="O40" s="82"/>
      <c r="P40" s="70">
        <v>550</v>
      </c>
      <c r="Q40" s="67">
        <f t="shared" si="5"/>
        <v>1</v>
      </c>
      <c r="R40" s="91"/>
      <c r="S40" s="71">
        <f t="shared" si="3"/>
        <v>550</v>
      </c>
      <c r="T40" s="69">
        <f t="shared" si="4"/>
        <v>550</v>
      </c>
    </row>
    <row r="41" spans="1:20" ht="18.75" thickBot="1" x14ac:dyDescent="0.25">
      <c r="A41" s="132"/>
      <c r="B41" s="1">
        <v>36</v>
      </c>
      <c r="C41" s="62" t="s">
        <v>192</v>
      </c>
      <c r="D41" s="110"/>
      <c r="E41" s="63" t="s">
        <v>67</v>
      </c>
      <c r="F41" s="64"/>
      <c r="G41" s="65" t="s">
        <v>18</v>
      </c>
      <c r="H41" s="66"/>
      <c r="I41" s="66"/>
      <c r="J41" s="81"/>
      <c r="K41" s="82">
        <f t="shared" si="1"/>
        <v>0</v>
      </c>
      <c r="L41" s="82"/>
      <c r="M41" s="82"/>
      <c r="N41" s="82">
        <v>1</v>
      </c>
      <c r="O41" s="82"/>
      <c r="P41" s="70">
        <v>220</v>
      </c>
      <c r="Q41" s="67">
        <f t="shared" si="5"/>
        <v>1</v>
      </c>
      <c r="R41" s="91"/>
      <c r="S41" s="71">
        <f t="shared" si="3"/>
        <v>220</v>
      </c>
      <c r="T41" s="69">
        <f t="shared" si="4"/>
        <v>220</v>
      </c>
    </row>
    <row r="42" spans="1:20" ht="18.75" thickBot="1" x14ac:dyDescent="0.25">
      <c r="A42" s="93"/>
      <c r="B42" s="49">
        <v>37</v>
      </c>
      <c r="C42" s="58" t="s">
        <v>193</v>
      </c>
      <c r="D42" s="100" t="s">
        <v>153</v>
      </c>
      <c r="E42" s="59" t="s">
        <v>154</v>
      </c>
      <c r="F42" s="59"/>
      <c r="G42" s="51" t="s">
        <v>18</v>
      </c>
      <c r="H42" s="52"/>
      <c r="I42" s="52"/>
      <c r="J42" s="75"/>
      <c r="K42" s="76"/>
      <c r="L42" s="76"/>
      <c r="M42" s="76"/>
      <c r="N42" s="76">
        <v>1</v>
      </c>
      <c r="O42" s="76"/>
      <c r="P42" s="60">
        <v>20000</v>
      </c>
      <c r="Q42" s="56">
        <f t="shared" si="5"/>
        <v>1</v>
      </c>
      <c r="R42" s="90"/>
      <c r="S42" s="61">
        <f t="shared" si="3"/>
        <v>20000</v>
      </c>
      <c r="T42" s="55">
        <f t="shared" si="4"/>
        <v>20000</v>
      </c>
    </row>
    <row r="43" spans="1:20" ht="18.75" thickBot="1" x14ac:dyDescent="0.25">
      <c r="A43" s="93"/>
      <c r="B43" s="49">
        <v>38</v>
      </c>
      <c r="C43" s="58" t="s">
        <v>193</v>
      </c>
      <c r="D43" s="101"/>
      <c r="E43" s="59" t="s">
        <v>155</v>
      </c>
      <c r="F43" s="59"/>
      <c r="G43" s="51" t="s">
        <v>18</v>
      </c>
      <c r="H43" s="52"/>
      <c r="I43" s="52"/>
      <c r="J43" s="75"/>
      <c r="K43" s="76"/>
      <c r="L43" s="76"/>
      <c r="M43" s="76"/>
      <c r="N43" s="76">
        <v>2</v>
      </c>
      <c r="O43" s="76"/>
      <c r="P43" s="60">
        <v>4000</v>
      </c>
      <c r="Q43" s="56">
        <f t="shared" si="5"/>
        <v>2</v>
      </c>
      <c r="R43" s="90"/>
      <c r="S43" s="61">
        <f t="shared" si="3"/>
        <v>4000</v>
      </c>
      <c r="T43" s="55">
        <f t="shared" si="4"/>
        <v>8000</v>
      </c>
    </row>
    <row r="44" spans="1:20" ht="18.75" thickBot="1" x14ac:dyDescent="0.25">
      <c r="A44" s="93"/>
      <c r="B44" s="49">
        <v>39</v>
      </c>
      <c r="C44" s="58" t="s">
        <v>193</v>
      </c>
      <c r="D44" s="101"/>
      <c r="E44" s="59" t="s">
        <v>156</v>
      </c>
      <c r="F44" s="59"/>
      <c r="G44" s="51" t="s">
        <v>18</v>
      </c>
      <c r="H44" s="52"/>
      <c r="I44" s="52"/>
      <c r="J44" s="75"/>
      <c r="K44" s="76"/>
      <c r="L44" s="76"/>
      <c r="M44" s="76"/>
      <c r="N44" s="76">
        <v>1</v>
      </c>
      <c r="O44" s="76"/>
      <c r="P44" s="60">
        <v>8000</v>
      </c>
      <c r="Q44" s="56">
        <f t="shared" si="5"/>
        <v>1</v>
      </c>
      <c r="R44" s="90"/>
      <c r="S44" s="61">
        <f t="shared" si="3"/>
        <v>8000</v>
      </c>
      <c r="T44" s="55">
        <f t="shared" si="4"/>
        <v>8000</v>
      </c>
    </row>
    <row r="45" spans="1:20" ht="18.75" thickBot="1" x14ac:dyDescent="0.25">
      <c r="A45" s="93"/>
      <c r="B45" s="49">
        <v>40</v>
      </c>
      <c r="C45" s="58" t="s">
        <v>193</v>
      </c>
      <c r="D45" s="101"/>
      <c r="E45" s="59" t="s">
        <v>157</v>
      </c>
      <c r="F45" s="59"/>
      <c r="G45" s="51" t="s">
        <v>18</v>
      </c>
      <c r="H45" s="52"/>
      <c r="I45" s="52"/>
      <c r="J45" s="75"/>
      <c r="K45" s="76"/>
      <c r="L45" s="76"/>
      <c r="M45" s="76"/>
      <c r="N45" s="76">
        <v>200</v>
      </c>
      <c r="O45" s="76"/>
      <c r="P45" s="60">
        <v>80</v>
      </c>
      <c r="Q45" s="56">
        <f t="shared" si="5"/>
        <v>200</v>
      </c>
      <c r="R45" s="90"/>
      <c r="S45" s="61">
        <f t="shared" si="3"/>
        <v>80</v>
      </c>
      <c r="T45" s="55">
        <f t="shared" si="4"/>
        <v>16000</v>
      </c>
    </row>
    <row r="46" spans="1:20" ht="18.75" thickBot="1" x14ac:dyDescent="0.25">
      <c r="A46" s="93"/>
      <c r="B46" s="49">
        <v>41</v>
      </c>
      <c r="C46" s="58" t="s">
        <v>193</v>
      </c>
      <c r="D46" s="104"/>
      <c r="E46" s="59" t="s">
        <v>158</v>
      </c>
      <c r="F46" s="59"/>
      <c r="G46" s="51" t="s">
        <v>18</v>
      </c>
      <c r="H46" s="52"/>
      <c r="I46" s="52"/>
      <c r="J46" s="75"/>
      <c r="K46" s="76"/>
      <c r="L46" s="76"/>
      <c r="M46" s="76"/>
      <c r="N46" s="76"/>
      <c r="O46" s="76">
        <v>1</v>
      </c>
      <c r="P46" s="60">
        <v>20000</v>
      </c>
      <c r="Q46" s="56">
        <f t="shared" si="5"/>
        <v>1</v>
      </c>
      <c r="R46" s="90"/>
      <c r="S46" s="61">
        <f t="shared" si="3"/>
        <v>20000</v>
      </c>
      <c r="T46" s="55">
        <f t="shared" si="4"/>
        <v>20000</v>
      </c>
    </row>
    <row r="47" spans="1:20" ht="18.75" thickBot="1" x14ac:dyDescent="0.25">
      <c r="A47" s="130" t="s">
        <v>68</v>
      </c>
      <c r="B47" s="1">
        <v>42</v>
      </c>
      <c r="C47" s="97" t="s">
        <v>69</v>
      </c>
      <c r="D47" s="110" t="s">
        <v>146</v>
      </c>
      <c r="E47" s="63" t="s">
        <v>70</v>
      </c>
      <c r="F47" s="63"/>
      <c r="G47" s="65" t="s">
        <v>18</v>
      </c>
      <c r="H47" s="66"/>
      <c r="I47" s="66"/>
      <c r="J47" s="81"/>
      <c r="K47" s="82">
        <f t="shared" si="1"/>
        <v>0</v>
      </c>
      <c r="L47" s="82"/>
      <c r="M47" s="82">
        <f t="shared" si="2"/>
        <v>0</v>
      </c>
      <c r="N47" s="82">
        <v>1</v>
      </c>
      <c r="O47" s="82"/>
      <c r="P47" s="83">
        <v>12000</v>
      </c>
      <c r="Q47" s="67">
        <f t="shared" si="5"/>
        <v>1</v>
      </c>
      <c r="R47" s="91"/>
      <c r="S47" s="99">
        <f t="shared" si="3"/>
        <v>12000</v>
      </c>
      <c r="T47" s="69">
        <f t="shared" si="4"/>
        <v>12000</v>
      </c>
    </row>
    <row r="48" spans="1:20" ht="18.75" thickBot="1" x14ac:dyDescent="0.25">
      <c r="A48" s="131"/>
      <c r="B48" s="1">
        <v>43</v>
      </c>
      <c r="C48" s="97" t="s">
        <v>71</v>
      </c>
      <c r="D48" s="110"/>
      <c r="E48" s="63" t="s">
        <v>72</v>
      </c>
      <c r="F48" s="63"/>
      <c r="G48" s="65" t="s">
        <v>18</v>
      </c>
      <c r="H48" s="66"/>
      <c r="I48" s="66"/>
      <c r="J48" s="81"/>
      <c r="K48" s="82">
        <f t="shared" si="1"/>
        <v>0</v>
      </c>
      <c r="L48" s="82"/>
      <c r="M48" s="82">
        <f t="shared" si="2"/>
        <v>0</v>
      </c>
      <c r="N48" s="82">
        <v>1</v>
      </c>
      <c r="O48" s="82"/>
      <c r="P48" s="83">
        <v>20000</v>
      </c>
      <c r="Q48" s="67">
        <f t="shared" si="5"/>
        <v>1</v>
      </c>
      <c r="R48" s="91"/>
      <c r="S48" s="99">
        <f t="shared" si="3"/>
        <v>20000</v>
      </c>
      <c r="T48" s="69">
        <f t="shared" si="4"/>
        <v>20000</v>
      </c>
    </row>
    <row r="49" spans="1:20" ht="18.75" thickBot="1" x14ac:dyDescent="0.25">
      <c r="A49" s="131"/>
      <c r="B49" s="1">
        <v>44</v>
      </c>
      <c r="C49" s="97" t="s">
        <v>73</v>
      </c>
      <c r="D49" s="110"/>
      <c r="E49" s="63" t="s">
        <v>74</v>
      </c>
      <c r="F49" s="63"/>
      <c r="G49" s="65" t="s">
        <v>18</v>
      </c>
      <c r="H49" s="66"/>
      <c r="I49" s="66"/>
      <c r="J49" s="81"/>
      <c r="K49" s="82">
        <f t="shared" si="1"/>
        <v>0</v>
      </c>
      <c r="L49" s="82"/>
      <c r="M49" s="82">
        <f t="shared" si="2"/>
        <v>0</v>
      </c>
      <c r="N49" s="82">
        <v>4</v>
      </c>
      <c r="O49" s="82"/>
      <c r="P49" s="83">
        <v>4600</v>
      </c>
      <c r="Q49" s="67">
        <f t="shared" si="5"/>
        <v>4</v>
      </c>
      <c r="R49" s="91"/>
      <c r="S49" s="68">
        <f t="shared" si="3"/>
        <v>4600</v>
      </c>
      <c r="T49" s="69">
        <f t="shared" si="4"/>
        <v>18400</v>
      </c>
    </row>
    <row r="50" spans="1:20" ht="18.75" thickBot="1" x14ac:dyDescent="0.25">
      <c r="A50" s="131"/>
      <c r="B50" s="1">
        <v>45</v>
      </c>
      <c r="C50" s="97" t="s">
        <v>75</v>
      </c>
      <c r="D50" s="110"/>
      <c r="E50" s="63" t="s">
        <v>76</v>
      </c>
      <c r="F50" s="63"/>
      <c r="G50" s="65" t="s">
        <v>18</v>
      </c>
      <c r="H50" s="66"/>
      <c r="I50" s="66"/>
      <c r="J50" s="81"/>
      <c r="K50" s="82">
        <f t="shared" si="1"/>
        <v>0</v>
      </c>
      <c r="L50" s="82"/>
      <c r="M50" s="82">
        <f t="shared" si="2"/>
        <v>0</v>
      </c>
      <c r="N50" s="82">
        <v>8</v>
      </c>
      <c r="O50" s="82"/>
      <c r="P50" s="83">
        <v>2400</v>
      </c>
      <c r="Q50" s="67">
        <f t="shared" si="5"/>
        <v>8</v>
      </c>
      <c r="R50" s="91"/>
      <c r="S50" s="68">
        <f t="shared" si="3"/>
        <v>2400</v>
      </c>
      <c r="T50" s="69">
        <f t="shared" si="4"/>
        <v>19200</v>
      </c>
    </row>
    <row r="51" spans="1:20" ht="18.75" thickBot="1" x14ac:dyDescent="0.25">
      <c r="A51" s="126" t="s">
        <v>77</v>
      </c>
      <c r="B51" s="49">
        <v>46</v>
      </c>
      <c r="C51" s="58" t="s">
        <v>194</v>
      </c>
      <c r="D51" s="105" t="s">
        <v>77</v>
      </c>
      <c r="E51" s="50" t="s">
        <v>79</v>
      </c>
      <c r="F51" s="59"/>
      <c r="G51" s="51" t="s">
        <v>18</v>
      </c>
      <c r="H51" s="52"/>
      <c r="I51" s="52"/>
      <c r="J51" s="75"/>
      <c r="K51" s="76">
        <f t="shared" si="1"/>
        <v>0</v>
      </c>
      <c r="L51" s="76"/>
      <c r="M51" s="76">
        <f t="shared" si="2"/>
        <v>0</v>
      </c>
      <c r="N51" s="76"/>
      <c r="O51" s="76">
        <v>3</v>
      </c>
      <c r="P51" s="77">
        <v>2650</v>
      </c>
      <c r="Q51" s="56">
        <f t="shared" si="5"/>
        <v>3</v>
      </c>
      <c r="R51" s="90"/>
      <c r="S51" s="57">
        <f t="shared" si="3"/>
        <v>2650</v>
      </c>
      <c r="T51" s="55">
        <f t="shared" si="4"/>
        <v>7950</v>
      </c>
    </row>
    <row r="52" spans="1:20" ht="18.75" thickBot="1" x14ac:dyDescent="0.25">
      <c r="A52" s="126"/>
      <c r="B52" s="49">
        <v>47</v>
      </c>
      <c r="C52" s="58" t="s">
        <v>78</v>
      </c>
      <c r="D52" s="106"/>
      <c r="E52" s="84" t="s">
        <v>80</v>
      </c>
      <c r="F52" s="59"/>
      <c r="G52" s="51" t="s">
        <v>18</v>
      </c>
      <c r="H52" s="52"/>
      <c r="I52" s="52"/>
      <c r="J52" s="75"/>
      <c r="K52" s="76">
        <f t="shared" si="1"/>
        <v>0</v>
      </c>
      <c r="L52" s="76"/>
      <c r="M52" s="76">
        <f t="shared" si="2"/>
        <v>0</v>
      </c>
      <c r="N52" s="76">
        <v>1</v>
      </c>
      <c r="O52" s="76"/>
      <c r="P52" s="77">
        <v>6500</v>
      </c>
      <c r="Q52" s="56">
        <f t="shared" si="5"/>
        <v>1</v>
      </c>
      <c r="R52" s="90"/>
      <c r="S52" s="57">
        <f t="shared" si="3"/>
        <v>6500</v>
      </c>
      <c r="T52" s="55">
        <f t="shared" si="4"/>
        <v>6500</v>
      </c>
    </row>
    <row r="53" spans="1:20" ht="18.75" thickBot="1" x14ac:dyDescent="0.25">
      <c r="A53" s="126"/>
      <c r="B53" s="49">
        <v>48</v>
      </c>
      <c r="C53" s="58" t="s">
        <v>195</v>
      </c>
      <c r="D53" s="106"/>
      <c r="E53" s="50" t="s">
        <v>81</v>
      </c>
      <c r="F53" s="59"/>
      <c r="G53" s="51" t="s">
        <v>18</v>
      </c>
      <c r="H53" s="52"/>
      <c r="I53" s="52"/>
      <c r="J53" s="75"/>
      <c r="K53" s="76">
        <f t="shared" si="1"/>
        <v>0</v>
      </c>
      <c r="L53" s="76"/>
      <c r="M53" s="76">
        <f t="shared" si="2"/>
        <v>0</v>
      </c>
      <c r="N53" s="76"/>
      <c r="O53" s="76">
        <v>2</v>
      </c>
      <c r="P53" s="77">
        <v>450</v>
      </c>
      <c r="Q53" s="56">
        <f t="shared" si="5"/>
        <v>2</v>
      </c>
      <c r="R53" s="90"/>
      <c r="S53" s="57">
        <f t="shared" si="3"/>
        <v>450</v>
      </c>
      <c r="T53" s="55">
        <f t="shared" si="4"/>
        <v>900</v>
      </c>
    </row>
    <row r="54" spans="1:20" ht="18.75" thickBot="1" x14ac:dyDescent="0.25">
      <c r="A54" s="133"/>
      <c r="B54" s="49">
        <v>49</v>
      </c>
      <c r="C54" s="58" t="s">
        <v>196</v>
      </c>
      <c r="D54" s="107"/>
      <c r="E54" s="50" t="s">
        <v>82</v>
      </c>
      <c r="F54" s="59"/>
      <c r="G54" s="51"/>
      <c r="H54" s="52"/>
      <c r="I54" s="52"/>
      <c r="J54" s="75">
        <v>1</v>
      </c>
      <c r="K54" s="76">
        <f t="shared" si="1"/>
        <v>150</v>
      </c>
      <c r="L54" s="76">
        <v>1</v>
      </c>
      <c r="M54" s="76">
        <f t="shared" si="2"/>
        <v>6</v>
      </c>
      <c r="N54" s="76"/>
      <c r="O54" s="76"/>
      <c r="P54" s="77">
        <v>1500</v>
      </c>
      <c r="Q54" s="56">
        <f t="shared" si="5"/>
        <v>156</v>
      </c>
      <c r="R54" s="90"/>
      <c r="S54" s="57">
        <f t="shared" si="3"/>
        <v>1500</v>
      </c>
      <c r="T54" s="55">
        <f t="shared" si="4"/>
        <v>234000</v>
      </c>
    </row>
    <row r="55" spans="1:20" ht="18.75" thickBot="1" x14ac:dyDescent="0.25">
      <c r="A55" s="130" t="s">
        <v>83</v>
      </c>
      <c r="B55" s="1">
        <v>50</v>
      </c>
      <c r="C55" s="98">
        <v>12.1</v>
      </c>
      <c r="D55" s="108" t="s">
        <v>147</v>
      </c>
      <c r="E55" s="85" t="s">
        <v>84</v>
      </c>
      <c r="F55" s="64"/>
      <c r="G55" s="65" t="s">
        <v>18</v>
      </c>
      <c r="H55" s="66"/>
      <c r="I55" s="66"/>
      <c r="J55" s="81"/>
      <c r="K55" s="82">
        <f t="shared" si="1"/>
        <v>0</v>
      </c>
      <c r="L55" s="82"/>
      <c r="M55" s="82">
        <f t="shared" si="2"/>
        <v>0</v>
      </c>
      <c r="N55" s="82"/>
      <c r="O55" s="82">
        <v>1</v>
      </c>
      <c r="P55" s="83">
        <v>14500</v>
      </c>
      <c r="Q55" s="67">
        <f t="shared" si="5"/>
        <v>1</v>
      </c>
      <c r="R55" s="91"/>
      <c r="S55" s="68">
        <f t="shared" si="3"/>
        <v>14500</v>
      </c>
      <c r="T55" s="69">
        <f t="shared" si="4"/>
        <v>14500</v>
      </c>
    </row>
    <row r="56" spans="1:20" ht="18.75" thickBot="1" x14ac:dyDescent="0.25">
      <c r="A56" s="132"/>
      <c r="B56" s="1">
        <v>51</v>
      </c>
      <c r="C56" s="97" t="s">
        <v>197</v>
      </c>
      <c r="D56" s="109"/>
      <c r="E56" s="63" t="s">
        <v>85</v>
      </c>
      <c r="F56" s="64"/>
      <c r="G56" s="65" t="s">
        <v>18</v>
      </c>
      <c r="H56" s="66"/>
      <c r="I56" s="66"/>
      <c r="J56" s="81"/>
      <c r="K56" s="82">
        <f t="shared" si="1"/>
        <v>0</v>
      </c>
      <c r="L56" s="82"/>
      <c r="M56" s="82">
        <f t="shared" si="2"/>
        <v>0</v>
      </c>
      <c r="N56" s="82"/>
      <c r="O56" s="82">
        <v>1</v>
      </c>
      <c r="P56" s="83">
        <v>22000</v>
      </c>
      <c r="Q56" s="86">
        <f t="shared" si="5"/>
        <v>1</v>
      </c>
      <c r="R56" s="92"/>
      <c r="S56" s="87">
        <f t="shared" si="3"/>
        <v>22000</v>
      </c>
      <c r="T56" s="69">
        <f t="shared" si="4"/>
        <v>22000</v>
      </c>
    </row>
    <row r="57" spans="1:20" ht="18.75" thickBot="1" x14ac:dyDescent="0.25">
      <c r="A57" s="125" t="s">
        <v>86</v>
      </c>
      <c r="B57" s="49">
        <v>52</v>
      </c>
      <c r="C57" s="58" t="s">
        <v>87</v>
      </c>
      <c r="D57" s="100" t="s">
        <v>166</v>
      </c>
      <c r="E57" s="50" t="s">
        <v>88</v>
      </c>
      <c r="F57" s="59"/>
      <c r="G57" s="51" t="s">
        <v>89</v>
      </c>
      <c r="H57" s="52"/>
      <c r="I57" s="52"/>
      <c r="J57" s="75"/>
      <c r="K57" s="76">
        <f t="shared" si="1"/>
        <v>0</v>
      </c>
      <c r="L57" s="76"/>
      <c r="M57" s="76">
        <f t="shared" si="2"/>
        <v>0</v>
      </c>
      <c r="N57" s="76">
        <v>100</v>
      </c>
      <c r="O57" s="76"/>
      <c r="P57" s="77">
        <v>7</v>
      </c>
      <c r="Q57" s="56">
        <f t="shared" ref="Q57:Q83" si="6">SUM(K57,M57,N57:O57)</f>
        <v>100</v>
      </c>
      <c r="R57" s="90"/>
      <c r="S57" s="57">
        <f t="shared" si="3"/>
        <v>7</v>
      </c>
      <c r="T57" s="55">
        <f t="shared" si="4"/>
        <v>700</v>
      </c>
    </row>
    <row r="58" spans="1:20" ht="18.75" thickBot="1" x14ac:dyDescent="0.25">
      <c r="A58" s="126"/>
      <c r="B58" s="49">
        <v>53</v>
      </c>
      <c r="C58" s="58" t="s">
        <v>90</v>
      </c>
      <c r="D58" s="101"/>
      <c r="E58" s="50" t="s">
        <v>91</v>
      </c>
      <c r="F58" s="59"/>
      <c r="G58" s="51" t="s">
        <v>89</v>
      </c>
      <c r="H58" s="52"/>
      <c r="I58" s="52"/>
      <c r="J58" s="75"/>
      <c r="K58" s="76">
        <f t="shared" si="1"/>
        <v>0</v>
      </c>
      <c r="L58" s="76"/>
      <c r="M58" s="76">
        <f t="shared" si="2"/>
        <v>0</v>
      </c>
      <c r="N58" s="76"/>
      <c r="O58" s="76">
        <v>100</v>
      </c>
      <c r="P58" s="77">
        <v>7</v>
      </c>
      <c r="Q58" s="56">
        <f t="shared" si="6"/>
        <v>100</v>
      </c>
      <c r="R58" s="90"/>
      <c r="S58" s="57">
        <f t="shared" si="3"/>
        <v>7</v>
      </c>
      <c r="T58" s="55">
        <f t="shared" si="4"/>
        <v>700</v>
      </c>
    </row>
    <row r="59" spans="1:20" ht="18.75" thickBot="1" x14ac:dyDescent="0.25">
      <c r="A59" s="126"/>
      <c r="B59" s="49">
        <v>54</v>
      </c>
      <c r="C59" s="58" t="s">
        <v>92</v>
      </c>
      <c r="D59" s="101"/>
      <c r="E59" s="50" t="s">
        <v>163</v>
      </c>
      <c r="F59" s="59"/>
      <c r="G59" s="51" t="s">
        <v>89</v>
      </c>
      <c r="H59" s="52"/>
      <c r="I59" s="52"/>
      <c r="J59" s="75"/>
      <c r="K59" s="76">
        <f t="shared" si="1"/>
        <v>0</v>
      </c>
      <c r="L59" s="76"/>
      <c r="M59" s="76">
        <f t="shared" si="2"/>
        <v>0</v>
      </c>
      <c r="N59" s="76"/>
      <c r="O59" s="76">
        <v>50</v>
      </c>
      <c r="P59" s="77">
        <v>7</v>
      </c>
      <c r="Q59" s="56">
        <f t="shared" si="6"/>
        <v>50</v>
      </c>
      <c r="R59" s="90"/>
      <c r="S59" s="57">
        <f t="shared" si="3"/>
        <v>7</v>
      </c>
      <c r="T59" s="55">
        <f t="shared" si="4"/>
        <v>350</v>
      </c>
    </row>
    <row r="60" spans="1:20" ht="18.75" thickBot="1" x14ac:dyDescent="0.25">
      <c r="A60" s="126"/>
      <c r="B60" s="49">
        <v>55</v>
      </c>
      <c r="C60" s="58" t="s">
        <v>93</v>
      </c>
      <c r="D60" s="101"/>
      <c r="E60" s="50" t="s">
        <v>94</v>
      </c>
      <c r="F60" s="59"/>
      <c r="G60" s="51" t="s">
        <v>89</v>
      </c>
      <c r="H60" s="52"/>
      <c r="I60" s="52"/>
      <c r="J60" s="75"/>
      <c r="K60" s="76">
        <f t="shared" si="1"/>
        <v>0</v>
      </c>
      <c r="L60" s="76"/>
      <c r="M60" s="76">
        <f t="shared" si="2"/>
        <v>0</v>
      </c>
      <c r="N60" s="76"/>
      <c r="O60" s="76">
        <v>50</v>
      </c>
      <c r="P60" s="77">
        <v>7</v>
      </c>
      <c r="Q60" s="56">
        <f t="shared" si="6"/>
        <v>50</v>
      </c>
      <c r="R60" s="90"/>
      <c r="S60" s="57">
        <f t="shared" si="3"/>
        <v>7</v>
      </c>
      <c r="T60" s="55">
        <f t="shared" si="4"/>
        <v>350</v>
      </c>
    </row>
    <row r="61" spans="1:20" ht="18.75" thickBot="1" x14ac:dyDescent="0.25">
      <c r="A61" s="133"/>
      <c r="B61" s="49">
        <v>56</v>
      </c>
      <c r="C61" s="58" t="s">
        <v>168</v>
      </c>
      <c r="D61" s="101"/>
      <c r="E61" s="50" t="s">
        <v>164</v>
      </c>
      <c r="F61" s="59"/>
      <c r="G61" s="51" t="s">
        <v>89</v>
      </c>
      <c r="H61" s="52"/>
      <c r="I61" s="52"/>
      <c r="J61" s="75"/>
      <c r="K61" s="76">
        <f t="shared" si="1"/>
        <v>0</v>
      </c>
      <c r="L61" s="76"/>
      <c r="M61" s="76">
        <f t="shared" si="2"/>
        <v>0</v>
      </c>
      <c r="N61" s="76"/>
      <c r="O61" s="76">
        <v>1000</v>
      </c>
      <c r="P61" s="77">
        <v>15</v>
      </c>
      <c r="Q61" s="56">
        <f t="shared" si="6"/>
        <v>1000</v>
      </c>
      <c r="R61" s="90"/>
      <c r="S61" s="57">
        <f t="shared" si="3"/>
        <v>15</v>
      </c>
      <c r="T61" s="55">
        <f t="shared" si="4"/>
        <v>15000</v>
      </c>
    </row>
    <row r="62" spans="1:20" ht="18.75" thickBot="1" x14ac:dyDescent="0.25">
      <c r="A62" s="95"/>
      <c r="B62" s="49">
        <v>57</v>
      </c>
      <c r="C62" s="58" t="s">
        <v>95</v>
      </c>
      <c r="D62" s="101"/>
      <c r="E62" s="50" t="s">
        <v>165</v>
      </c>
      <c r="F62" s="59"/>
      <c r="G62" s="51" t="s">
        <v>18</v>
      </c>
      <c r="H62" s="52"/>
      <c r="I62" s="52"/>
      <c r="J62" s="75"/>
      <c r="K62" s="76">
        <v>150</v>
      </c>
      <c r="L62" s="76"/>
      <c r="M62" s="76">
        <v>6</v>
      </c>
      <c r="N62" s="76"/>
      <c r="O62" s="76"/>
      <c r="P62" s="77">
        <v>60</v>
      </c>
      <c r="Q62" s="56">
        <f t="shared" ref="Q62" si="7">SUM(K62,M62,N62:O62)</f>
        <v>156</v>
      </c>
      <c r="R62" s="90"/>
      <c r="S62" s="57">
        <f t="shared" ref="S62" si="8">IF(R62&gt;35%,"ERROR",(P62-(P62*R62)))</f>
        <v>60</v>
      </c>
      <c r="T62" s="55">
        <f t="shared" ref="T62" si="9">Q62*S62</f>
        <v>9360</v>
      </c>
    </row>
    <row r="63" spans="1:20" ht="18.75" thickBot="1" x14ac:dyDescent="0.25">
      <c r="A63" s="95"/>
      <c r="B63" s="49">
        <v>58</v>
      </c>
      <c r="C63" s="58" t="s">
        <v>198</v>
      </c>
      <c r="D63" s="101"/>
      <c r="E63" s="50" t="s">
        <v>167</v>
      </c>
      <c r="F63" s="59"/>
      <c r="G63" s="51" t="s">
        <v>89</v>
      </c>
      <c r="H63" s="52"/>
      <c r="I63" s="52"/>
      <c r="J63" s="75"/>
      <c r="K63" s="76">
        <v>0</v>
      </c>
      <c r="L63" s="76"/>
      <c r="M63" s="76">
        <v>0</v>
      </c>
      <c r="N63" s="76">
        <v>30</v>
      </c>
      <c r="O63" s="76"/>
      <c r="P63" s="77">
        <v>15</v>
      </c>
      <c r="Q63" s="56">
        <f t="shared" ref="Q63:Q68" si="10">SUM(K63,M63,N63:O63)</f>
        <v>30</v>
      </c>
      <c r="R63" s="90"/>
      <c r="S63" s="57">
        <f t="shared" ref="S63:S68" si="11">IF(R63&gt;35%,"ERROR",(P63-(P63*R63)))</f>
        <v>15</v>
      </c>
      <c r="T63" s="55">
        <f t="shared" ref="T63:T68" si="12">Q63*S63</f>
        <v>450</v>
      </c>
    </row>
    <row r="64" spans="1:20" ht="18.75" thickBot="1" x14ac:dyDescent="0.25">
      <c r="A64" s="125" t="s">
        <v>99</v>
      </c>
      <c r="B64" s="49">
        <v>59</v>
      </c>
      <c r="C64" s="58" t="s">
        <v>199</v>
      </c>
      <c r="D64" s="101"/>
      <c r="E64" s="50" t="s">
        <v>169</v>
      </c>
      <c r="F64" s="59"/>
      <c r="G64" s="51" t="s">
        <v>89</v>
      </c>
      <c r="H64" s="52"/>
      <c r="I64" s="52"/>
      <c r="J64" s="75"/>
      <c r="K64" s="76">
        <f t="shared" si="1"/>
        <v>0</v>
      </c>
      <c r="L64" s="76"/>
      <c r="M64" s="76">
        <f t="shared" si="2"/>
        <v>0</v>
      </c>
      <c r="N64" s="76"/>
      <c r="O64" s="76">
        <v>120</v>
      </c>
      <c r="P64" s="77">
        <v>20</v>
      </c>
      <c r="Q64" s="56">
        <f t="shared" si="10"/>
        <v>120</v>
      </c>
      <c r="R64" s="90"/>
      <c r="S64" s="57">
        <f t="shared" si="11"/>
        <v>20</v>
      </c>
      <c r="T64" s="55">
        <f t="shared" si="12"/>
        <v>2400</v>
      </c>
    </row>
    <row r="65" spans="1:20" ht="18.75" thickBot="1" x14ac:dyDescent="0.25">
      <c r="A65" s="126"/>
      <c r="B65" s="49">
        <v>60</v>
      </c>
      <c r="C65" s="58" t="s">
        <v>200</v>
      </c>
      <c r="D65" s="101"/>
      <c r="E65" s="50" t="s">
        <v>171</v>
      </c>
      <c r="F65" s="59"/>
      <c r="G65" s="51" t="s">
        <v>89</v>
      </c>
      <c r="H65" s="52"/>
      <c r="I65" s="52"/>
      <c r="J65" s="75"/>
      <c r="K65" s="76">
        <f t="shared" si="1"/>
        <v>0</v>
      </c>
      <c r="L65" s="76"/>
      <c r="M65" s="76">
        <f t="shared" si="2"/>
        <v>0</v>
      </c>
      <c r="N65" s="76">
        <v>150</v>
      </c>
      <c r="O65" s="76"/>
      <c r="P65" s="77">
        <v>15</v>
      </c>
      <c r="Q65" s="56">
        <f t="shared" si="10"/>
        <v>150</v>
      </c>
      <c r="R65" s="90"/>
      <c r="S65" s="57">
        <f t="shared" si="11"/>
        <v>15</v>
      </c>
      <c r="T65" s="55">
        <f t="shared" si="12"/>
        <v>2250</v>
      </c>
    </row>
    <row r="66" spans="1:20" ht="18.75" thickBot="1" x14ac:dyDescent="0.25">
      <c r="A66" s="126"/>
      <c r="B66" s="49">
        <v>61</v>
      </c>
      <c r="C66" s="58" t="s">
        <v>201</v>
      </c>
      <c r="D66" s="101"/>
      <c r="E66" s="50" t="s">
        <v>170</v>
      </c>
      <c r="F66" s="59"/>
      <c r="G66" s="51" t="s">
        <v>89</v>
      </c>
      <c r="H66" s="52"/>
      <c r="I66" s="52"/>
      <c r="J66" s="75"/>
      <c r="K66" s="76">
        <f t="shared" ref="K66" si="13">J66*150</f>
        <v>0</v>
      </c>
      <c r="L66" s="76"/>
      <c r="M66" s="76">
        <f t="shared" ref="M66" si="14">L66*6</f>
        <v>0</v>
      </c>
      <c r="N66" s="76">
        <v>30</v>
      </c>
      <c r="O66" s="76"/>
      <c r="P66" s="77">
        <v>30</v>
      </c>
      <c r="Q66" s="56">
        <f t="shared" si="10"/>
        <v>30</v>
      </c>
      <c r="R66" s="90"/>
      <c r="S66" s="57">
        <f t="shared" si="11"/>
        <v>30</v>
      </c>
      <c r="T66" s="55">
        <f t="shared" si="12"/>
        <v>900</v>
      </c>
    </row>
    <row r="67" spans="1:20" ht="18.75" thickBot="1" x14ac:dyDescent="0.25">
      <c r="A67" s="126"/>
      <c r="B67" s="49">
        <v>62</v>
      </c>
      <c r="C67" s="58" t="s">
        <v>202</v>
      </c>
      <c r="D67" s="101"/>
      <c r="E67" s="50" t="s">
        <v>172</v>
      </c>
      <c r="F67" s="59"/>
      <c r="G67" s="51" t="s">
        <v>18</v>
      </c>
      <c r="H67" s="52"/>
      <c r="I67" s="52"/>
      <c r="J67" s="75"/>
      <c r="K67" s="76">
        <v>0</v>
      </c>
      <c r="L67" s="76"/>
      <c r="M67" s="76">
        <v>0</v>
      </c>
      <c r="N67" s="76">
        <v>5</v>
      </c>
      <c r="O67" s="76"/>
      <c r="P67" s="77">
        <v>20</v>
      </c>
      <c r="Q67" s="56">
        <f t="shared" si="10"/>
        <v>5</v>
      </c>
      <c r="R67" s="90"/>
      <c r="S67" s="57">
        <f t="shared" si="11"/>
        <v>20</v>
      </c>
      <c r="T67" s="55">
        <f t="shared" si="12"/>
        <v>100</v>
      </c>
    </row>
    <row r="68" spans="1:20" ht="18.75" thickBot="1" x14ac:dyDescent="0.25">
      <c r="A68" s="126"/>
      <c r="B68" s="49">
        <v>63</v>
      </c>
      <c r="C68" s="58" t="s">
        <v>203</v>
      </c>
      <c r="D68" s="101"/>
      <c r="E68" s="50" t="s">
        <v>101</v>
      </c>
      <c r="F68" s="59"/>
      <c r="G68" s="51" t="s">
        <v>89</v>
      </c>
      <c r="H68" s="52"/>
      <c r="I68" s="52"/>
      <c r="J68" s="75"/>
      <c r="K68" s="76">
        <f t="shared" si="1"/>
        <v>0</v>
      </c>
      <c r="L68" s="76"/>
      <c r="M68" s="76">
        <f t="shared" si="2"/>
        <v>0</v>
      </c>
      <c r="N68" s="76"/>
      <c r="O68" s="76">
        <v>50</v>
      </c>
      <c r="P68" s="77">
        <v>26</v>
      </c>
      <c r="Q68" s="56">
        <f t="shared" si="10"/>
        <v>50</v>
      </c>
      <c r="R68" s="90"/>
      <c r="S68" s="57">
        <f t="shared" si="11"/>
        <v>26</v>
      </c>
      <c r="T68" s="55">
        <f t="shared" si="12"/>
        <v>1300</v>
      </c>
    </row>
    <row r="69" spans="1:20" ht="18.75" thickBot="1" x14ac:dyDescent="0.25">
      <c r="A69" s="126"/>
      <c r="B69" s="49">
        <v>64</v>
      </c>
      <c r="C69" s="58" t="s">
        <v>204</v>
      </c>
      <c r="D69" s="101"/>
      <c r="E69" s="50" t="s">
        <v>103</v>
      </c>
      <c r="F69" s="59"/>
      <c r="G69" s="51" t="s">
        <v>89</v>
      </c>
      <c r="H69" s="52"/>
      <c r="I69" s="52"/>
      <c r="J69" s="75"/>
      <c r="K69" s="76">
        <f t="shared" si="1"/>
        <v>0</v>
      </c>
      <c r="L69" s="76"/>
      <c r="M69" s="76">
        <f t="shared" si="2"/>
        <v>0</v>
      </c>
      <c r="N69" s="76"/>
      <c r="O69" s="76">
        <v>50</v>
      </c>
      <c r="P69" s="77">
        <v>50</v>
      </c>
      <c r="Q69" s="56">
        <f t="shared" si="6"/>
        <v>50</v>
      </c>
      <c r="R69" s="90"/>
      <c r="S69" s="57">
        <f t="shared" si="3"/>
        <v>50</v>
      </c>
      <c r="T69" s="55">
        <f t="shared" si="4"/>
        <v>2500</v>
      </c>
    </row>
    <row r="70" spans="1:20" ht="18.75" thickBot="1" x14ac:dyDescent="0.25">
      <c r="A70" s="130" t="s">
        <v>105</v>
      </c>
      <c r="B70" s="1">
        <v>65</v>
      </c>
      <c r="C70" s="62" t="s">
        <v>205</v>
      </c>
      <c r="D70" s="140" t="s">
        <v>148</v>
      </c>
      <c r="E70" s="63" t="s">
        <v>173</v>
      </c>
      <c r="F70" s="64"/>
      <c r="G70" s="65" t="s">
        <v>18</v>
      </c>
      <c r="H70" s="66"/>
      <c r="I70" s="66"/>
      <c r="J70" s="81"/>
      <c r="K70" s="82">
        <f t="shared" si="1"/>
        <v>0</v>
      </c>
      <c r="L70" s="82"/>
      <c r="M70" s="82">
        <f t="shared" si="2"/>
        <v>0</v>
      </c>
      <c r="N70" s="82"/>
      <c r="O70" s="82">
        <v>1</v>
      </c>
      <c r="P70" s="83">
        <v>400</v>
      </c>
      <c r="Q70" s="67">
        <f t="shared" si="6"/>
        <v>1</v>
      </c>
      <c r="R70" s="91"/>
      <c r="S70" s="68">
        <f t="shared" si="3"/>
        <v>400</v>
      </c>
      <c r="T70" s="69">
        <f t="shared" si="4"/>
        <v>400</v>
      </c>
    </row>
    <row r="71" spans="1:20" ht="18.75" thickBot="1" x14ac:dyDescent="0.25">
      <c r="A71" s="131"/>
      <c r="B71" s="1">
        <v>66</v>
      </c>
      <c r="C71" s="62" t="s">
        <v>97</v>
      </c>
      <c r="D71" s="141"/>
      <c r="E71" s="63" t="s">
        <v>110</v>
      </c>
      <c r="F71" s="64"/>
      <c r="G71" s="65" t="s">
        <v>18</v>
      </c>
      <c r="H71" s="66"/>
      <c r="I71" s="66"/>
      <c r="J71" s="81"/>
      <c r="K71" s="82">
        <f>J71*150</f>
        <v>0</v>
      </c>
      <c r="L71" s="82"/>
      <c r="M71" s="82">
        <f t="shared" ref="M71" si="15">L71*6</f>
        <v>0</v>
      </c>
      <c r="N71" s="82"/>
      <c r="O71" s="82">
        <v>1</v>
      </c>
      <c r="P71" s="83">
        <v>650</v>
      </c>
      <c r="Q71" s="67">
        <f t="shared" ref="Q71" si="16">SUM(K71,M71,N71:O71)</f>
        <v>1</v>
      </c>
      <c r="R71" s="91"/>
      <c r="S71" s="68">
        <f t="shared" ref="S71" si="17">IF(R71&gt;35%,"ERROR",(P71-(P71*R71)))</f>
        <v>650</v>
      </c>
      <c r="T71" s="69">
        <f t="shared" ref="T71" si="18">Q71*S71</f>
        <v>650</v>
      </c>
    </row>
    <row r="72" spans="1:20" ht="18.75" thickBot="1" x14ac:dyDescent="0.25">
      <c r="A72" s="131"/>
      <c r="B72" s="1">
        <v>67</v>
      </c>
      <c r="C72" s="62" t="s">
        <v>206</v>
      </c>
      <c r="D72" s="141"/>
      <c r="E72" s="63" t="s">
        <v>107</v>
      </c>
      <c r="F72" s="64"/>
      <c r="G72" s="65" t="s">
        <v>18</v>
      </c>
      <c r="H72" s="66"/>
      <c r="I72" s="66"/>
      <c r="J72" s="81"/>
      <c r="K72" s="82">
        <f t="shared" si="1"/>
        <v>0</v>
      </c>
      <c r="L72" s="82">
        <v>1</v>
      </c>
      <c r="M72" s="82">
        <v>3</v>
      </c>
      <c r="N72" s="82"/>
      <c r="O72" s="82"/>
      <c r="P72" s="83">
        <v>7500</v>
      </c>
      <c r="Q72" s="67">
        <f t="shared" si="6"/>
        <v>3</v>
      </c>
      <c r="R72" s="91"/>
      <c r="S72" s="68">
        <f t="shared" si="3"/>
        <v>7500</v>
      </c>
      <c r="T72" s="69">
        <f t="shared" si="4"/>
        <v>22500</v>
      </c>
    </row>
    <row r="73" spans="1:20" ht="18.75" thickBot="1" x14ac:dyDescent="0.25">
      <c r="A73" s="131"/>
      <c r="B73" s="1">
        <v>68</v>
      </c>
      <c r="C73" s="62" t="s">
        <v>207</v>
      </c>
      <c r="D73" s="141"/>
      <c r="E73" s="63" t="s">
        <v>109</v>
      </c>
      <c r="F73" s="64"/>
      <c r="G73" s="65" t="s">
        <v>18</v>
      </c>
      <c r="H73" s="66"/>
      <c r="I73" s="66"/>
      <c r="J73" s="81"/>
      <c r="K73" s="82">
        <f t="shared" si="1"/>
        <v>0</v>
      </c>
      <c r="L73" s="82">
        <v>1</v>
      </c>
      <c r="M73" s="82">
        <v>3</v>
      </c>
      <c r="N73" s="82"/>
      <c r="O73" s="82"/>
      <c r="P73" s="83">
        <v>11000</v>
      </c>
      <c r="Q73" s="67">
        <f t="shared" si="6"/>
        <v>3</v>
      </c>
      <c r="R73" s="91"/>
      <c r="S73" s="68">
        <f t="shared" si="3"/>
        <v>11000</v>
      </c>
      <c r="T73" s="69">
        <f t="shared" si="4"/>
        <v>33000</v>
      </c>
    </row>
    <row r="74" spans="1:20" ht="18.75" thickBot="1" x14ac:dyDescent="0.25">
      <c r="A74" s="130" t="s">
        <v>96</v>
      </c>
      <c r="B74" s="49">
        <v>69</v>
      </c>
      <c r="C74" s="58" t="s">
        <v>208</v>
      </c>
      <c r="D74" s="100" t="s">
        <v>96</v>
      </c>
      <c r="E74" s="50" t="s">
        <v>98</v>
      </c>
      <c r="F74" s="59"/>
      <c r="G74" s="51" t="s">
        <v>18</v>
      </c>
      <c r="H74" s="52"/>
      <c r="I74" s="52"/>
      <c r="J74" s="75">
        <v>1</v>
      </c>
      <c r="K74" s="76">
        <f>J74*150</f>
        <v>150</v>
      </c>
      <c r="L74" s="76">
        <v>1</v>
      </c>
      <c r="M74" s="76">
        <f>L74*6</f>
        <v>6</v>
      </c>
      <c r="N74" s="76"/>
      <c r="O74" s="76"/>
      <c r="P74" s="77">
        <v>1300</v>
      </c>
      <c r="Q74" s="56">
        <f>SUM(K74,M74,N74:O74)</f>
        <v>156</v>
      </c>
      <c r="R74" s="90"/>
      <c r="S74" s="57">
        <f>IF(R74&gt;35%,"ERROR",(P74-(P74*R74)))</f>
        <v>1300</v>
      </c>
      <c r="T74" s="55">
        <f>Q74*S74</f>
        <v>202800</v>
      </c>
    </row>
    <row r="75" spans="1:20" ht="18.75" thickBot="1" x14ac:dyDescent="0.25">
      <c r="A75" s="131"/>
      <c r="B75" s="49">
        <v>70</v>
      </c>
      <c r="C75" s="58" t="s">
        <v>100</v>
      </c>
      <c r="D75" s="101"/>
      <c r="E75" s="50" t="s">
        <v>174</v>
      </c>
      <c r="F75" s="59"/>
      <c r="G75" s="51" t="s">
        <v>18</v>
      </c>
      <c r="H75" s="52"/>
      <c r="I75" s="52"/>
      <c r="J75" s="75"/>
      <c r="K75" s="76">
        <f>J75*150</f>
        <v>0</v>
      </c>
      <c r="L75" s="76"/>
      <c r="M75" s="76">
        <f>L75*6</f>
        <v>0</v>
      </c>
      <c r="N75" s="76">
        <v>1</v>
      </c>
      <c r="O75" s="76"/>
      <c r="P75" s="77">
        <v>8000</v>
      </c>
      <c r="Q75" s="56">
        <f>SUM(K75,M75,N75:O75)</f>
        <v>1</v>
      </c>
      <c r="R75" s="90"/>
      <c r="S75" s="57">
        <f t="shared" ref="S75:S77" si="19">IF(R75&gt;35%,"ERROR",(P75-(P75*R75)))</f>
        <v>8000</v>
      </c>
      <c r="T75" s="55">
        <f t="shared" ref="T75:T77" si="20">Q75*S75</f>
        <v>8000</v>
      </c>
    </row>
    <row r="76" spans="1:20" ht="18.75" thickBot="1" x14ac:dyDescent="0.25">
      <c r="A76" s="131"/>
      <c r="B76" s="49">
        <v>71</v>
      </c>
      <c r="C76" s="58" t="s">
        <v>102</v>
      </c>
      <c r="D76" s="101"/>
      <c r="E76" s="96" t="s">
        <v>176</v>
      </c>
      <c r="F76" s="59"/>
      <c r="G76" s="51"/>
      <c r="H76" s="52"/>
      <c r="I76" s="52"/>
      <c r="J76" s="75"/>
      <c r="K76" s="76"/>
      <c r="L76" s="76"/>
      <c r="M76" s="76"/>
      <c r="N76" s="76"/>
      <c r="O76" s="76">
        <v>1</v>
      </c>
      <c r="P76" s="77">
        <v>1500</v>
      </c>
      <c r="Q76" s="56">
        <f>SUM(K76,M76,N76:O76)</f>
        <v>1</v>
      </c>
      <c r="R76" s="90"/>
      <c r="S76" s="57">
        <f t="shared" si="19"/>
        <v>1500</v>
      </c>
      <c r="T76" s="55">
        <f t="shared" si="20"/>
        <v>1500</v>
      </c>
    </row>
    <row r="77" spans="1:20" ht="18.75" thickBot="1" x14ac:dyDescent="0.25">
      <c r="A77" s="132"/>
      <c r="B77" s="49">
        <v>72</v>
      </c>
      <c r="C77" s="58" t="s">
        <v>104</v>
      </c>
      <c r="D77" s="104"/>
      <c r="E77" s="96" t="s">
        <v>175</v>
      </c>
      <c r="F77" s="59"/>
      <c r="G77" s="51" t="s">
        <v>18</v>
      </c>
      <c r="H77" s="52"/>
      <c r="I77" s="52"/>
      <c r="J77" s="75"/>
      <c r="K77" s="76">
        <f>J77*150</f>
        <v>0</v>
      </c>
      <c r="L77" s="76"/>
      <c r="M77" s="76">
        <f>L77*6</f>
        <v>0</v>
      </c>
      <c r="N77" s="76"/>
      <c r="O77" s="76">
        <v>1</v>
      </c>
      <c r="P77" s="77">
        <v>1100</v>
      </c>
      <c r="Q77" s="56">
        <f>SUM(K77,M77,N77:O77)</f>
        <v>1</v>
      </c>
      <c r="R77" s="90"/>
      <c r="S77" s="57">
        <f t="shared" si="19"/>
        <v>1100</v>
      </c>
      <c r="T77" s="55">
        <f t="shared" si="20"/>
        <v>1100</v>
      </c>
    </row>
    <row r="78" spans="1:20" ht="18.75" thickBot="1" x14ac:dyDescent="0.25">
      <c r="A78" s="93"/>
      <c r="B78" s="1">
        <v>73</v>
      </c>
      <c r="C78" s="97" t="s">
        <v>106</v>
      </c>
      <c r="D78" s="102" t="s">
        <v>149</v>
      </c>
      <c r="E78" s="2" t="s">
        <v>115</v>
      </c>
      <c r="F78" s="9"/>
      <c r="G78" s="3" t="s">
        <v>18</v>
      </c>
      <c r="H78" s="4"/>
      <c r="I78" s="4"/>
      <c r="J78" s="72"/>
      <c r="K78" s="73">
        <f>J78*150</f>
        <v>0</v>
      </c>
      <c r="L78" s="73"/>
      <c r="M78" s="73">
        <f t="shared" ref="M78" si="21">L78*6</f>
        <v>0</v>
      </c>
      <c r="N78" s="73">
        <v>1</v>
      </c>
      <c r="O78" s="73"/>
      <c r="P78" s="74">
        <v>5000</v>
      </c>
      <c r="Q78" s="34">
        <f t="shared" ref="Q78" si="22">SUM(K78,M78,N78:O78)</f>
        <v>1</v>
      </c>
      <c r="R78" s="89"/>
      <c r="S78" s="29">
        <f>IF(R78&gt;35%,"ERROR",(P78-(P78*R78)))</f>
        <v>5000</v>
      </c>
      <c r="T78" s="5">
        <f>Q78*S78</f>
        <v>5000</v>
      </c>
    </row>
    <row r="79" spans="1:20" ht="18.75" customHeight="1" thickBot="1" x14ac:dyDescent="0.25">
      <c r="A79" s="94" t="s">
        <v>111</v>
      </c>
      <c r="B79" s="1">
        <v>74</v>
      </c>
      <c r="C79" s="97" t="s">
        <v>108</v>
      </c>
      <c r="D79" s="103"/>
      <c r="E79" s="2" t="s">
        <v>113</v>
      </c>
      <c r="F79" s="9"/>
      <c r="G79" s="3" t="s">
        <v>18</v>
      </c>
      <c r="H79" s="4"/>
      <c r="I79" s="4"/>
      <c r="J79" s="72">
        <v>1</v>
      </c>
      <c r="K79" s="73">
        <f t="shared" si="1"/>
        <v>150</v>
      </c>
      <c r="L79" s="73">
        <v>1</v>
      </c>
      <c r="M79" s="73">
        <f t="shared" ref="M79:M83" si="23">L79*6</f>
        <v>6</v>
      </c>
      <c r="N79" s="73"/>
      <c r="O79" s="73"/>
      <c r="P79" s="74">
        <v>2500</v>
      </c>
      <c r="Q79" s="34">
        <f t="shared" si="6"/>
        <v>156</v>
      </c>
      <c r="R79" s="89"/>
      <c r="S79" s="29">
        <f t="shared" si="3"/>
        <v>2500</v>
      </c>
      <c r="T79" s="5">
        <f t="shared" si="4"/>
        <v>390000</v>
      </c>
    </row>
    <row r="80" spans="1:20" ht="18.75" thickBot="1" x14ac:dyDescent="0.25">
      <c r="A80" s="130" t="s">
        <v>116</v>
      </c>
      <c r="B80" s="49">
        <v>75</v>
      </c>
      <c r="C80" s="58" t="s">
        <v>209</v>
      </c>
      <c r="D80" s="100" t="s">
        <v>150</v>
      </c>
      <c r="E80" s="50" t="s">
        <v>117</v>
      </c>
      <c r="F80" s="59"/>
      <c r="G80" s="51" t="s">
        <v>89</v>
      </c>
      <c r="H80" s="52"/>
      <c r="I80" s="52"/>
      <c r="J80" s="75">
        <v>10</v>
      </c>
      <c r="K80" s="76">
        <f>J80*150</f>
        <v>1500</v>
      </c>
      <c r="L80" s="76">
        <v>25</v>
      </c>
      <c r="M80" s="76">
        <f t="shared" si="23"/>
        <v>150</v>
      </c>
      <c r="N80" s="76"/>
      <c r="O80" s="76"/>
      <c r="P80" s="77">
        <v>200</v>
      </c>
      <c r="Q80" s="56">
        <f t="shared" si="6"/>
        <v>1650</v>
      </c>
      <c r="R80" s="90"/>
      <c r="S80" s="57">
        <f>IF(R80&gt;35%,"ERROR",(P80-(P80*R80)))</f>
        <v>200</v>
      </c>
      <c r="T80" s="55">
        <f>Q80*S80</f>
        <v>330000</v>
      </c>
    </row>
    <row r="81" spans="1:20" ht="18.75" thickBot="1" x14ac:dyDescent="0.25">
      <c r="A81" s="131"/>
      <c r="B81" s="49">
        <v>76</v>
      </c>
      <c r="C81" s="58" t="s">
        <v>112</v>
      </c>
      <c r="D81" s="101"/>
      <c r="E81" s="50" t="s">
        <v>118</v>
      </c>
      <c r="F81" s="59"/>
      <c r="G81" s="51" t="s">
        <v>89</v>
      </c>
      <c r="H81" s="52"/>
      <c r="I81" s="52"/>
      <c r="J81" s="75"/>
      <c r="K81" s="76">
        <f>J81*150</f>
        <v>0</v>
      </c>
      <c r="L81" s="76"/>
      <c r="M81" s="76">
        <f t="shared" si="23"/>
        <v>0</v>
      </c>
      <c r="N81" s="76"/>
      <c r="O81" s="76">
        <v>30</v>
      </c>
      <c r="P81" s="77">
        <v>100</v>
      </c>
      <c r="Q81" s="56">
        <f t="shared" si="6"/>
        <v>30</v>
      </c>
      <c r="R81" s="90"/>
      <c r="S81" s="57">
        <f>IF(R81&gt;35%,"ERROR",(P81-(P81*R81)))</f>
        <v>100</v>
      </c>
      <c r="T81" s="55">
        <f>Q81*S81</f>
        <v>3000</v>
      </c>
    </row>
    <row r="82" spans="1:20" ht="18.75" thickBot="1" x14ac:dyDescent="0.25">
      <c r="A82" s="131"/>
      <c r="B82" s="49">
        <v>77</v>
      </c>
      <c r="C82" s="58" t="s">
        <v>114</v>
      </c>
      <c r="D82" s="101"/>
      <c r="E82" s="50" t="s">
        <v>119</v>
      </c>
      <c r="F82" s="59"/>
      <c r="G82" s="51" t="s">
        <v>18</v>
      </c>
      <c r="H82" s="52"/>
      <c r="I82" s="52"/>
      <c r="J82" s="75">
        <v>1</v>
      </c>
      <c r="K82" s="76">
        <f>J82*150</f>
        <v>150</v>
      </c>
      <c r="L82" s="76">
        <v>1</v>
      </c>
      <c r="M82" s="76">
        <f t="shared" si="23"/>
        <v>6</v>
      </c>
      <c r="N82" s="76"/>
      <c r="O82" s="76"/>
      <c r="P82" s="77">
        <v>350</v>
      </c>
      <c r="Q82" s="56">
        <f t="shared" si="6"/>
        <v>156</v>
      </c>
      <c r="R82" s="90"/>
      <c r="S82" s="57">
        <f>IF(R82&gt;35%,"ERROR",(P82-(P82*R82)))</f>
        <v>350</v>
      </c>
      <c r="T82" s="55">
        <f>Q82*S82</f>
        <v>54600</v>
      </c>
    </row>
    <row r="83" spans="1:20" ht="18.75" thickBot="1" x14ac:dyDescent="0.25">
      <c r="A83" s="131"/>
      <c r="B83" s="49">
        <v>78</v>
      </c>
      <c r="C83" s="58" t="s">
        <v>210</v>
      </c>
      <c r="D83" s="104"/>
      <c r="E83" s="50" t="s">
        <v>120</v>
      </c>
      <c r="F83" s="59"/>
      <c r="G83" s="51" t="s">
        <v>18</v>
      </c>
      <c r="H83" s="52"/>
      <c r="I83" s="52"/>
      <c r="J83" s="75">
        <v>1</v>
      </c>
      <c r="K83" s="76">
        <f>J83*150</f>
        <v>150</v>
      </c>
      <c r="L83" s="76">
        <v>1</v>
      </c>
      <c r="M83" s="76">
        <f t="shared" si="23"/>
        <v>6</v>
      </c>
      <c r="N83" s="76"/>
      <c r="O83" s="76"/>
      <c r="P83" s="77">
        <v>125</v>
      </c>
      <c r="Q83" s="56">
        <f t="shared" si="6"/>
        <v>156</v>
      </c>
      <c r="R83" s="90"/>
      <c r="S83" s="57">
        <f>IF(R83&gt;35%,"ERROR",(P83-(P83*R83)))</f>
        <v>125</v>
      </c>
      <c r="T83" s="55">
        <f>Q83*S83</f>
        <v>19500</v>
      </c>
    </row>
    <row r="84" spans="1:20" ht="23.25" customHeight="1" x14ac:dyDescent="0.2">
      <c r="A84" s="46" t="s">
        <v>121</v>
      </c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8"/>
      <c r="R84" s="42"/>
      <c r="S84" s="42"/>
      <c r="T84" s="10">
        <f>SUM(T6:T83)</f>
        <v>2655040</v>
      </c>
    </row>
    <row r="85" spans="1:20" ht="45" x14ac:dyDescent="0.2">
      <c r="A85" s="131" t="s">
        <v>122</v>
      </c>
      <c r="B85" s="8" t="s">
        <v>123</v>
      </c>
      <c r="C85" s="8"/>
      <c r="D85" s="8"/>
      <c r="E85" s="11" t="s">
        <v>124</v>
      </c>
      <c r="F85" s="2" t="s">
        <v>125</v>
      </c>
      <c r="G85" s="1" t="s">
        <v>126</v>
      </c>
      <c r="H85" s="3"/>
      <c r="I85" s="3"/>
      <c r="J85" s="12"/>
      <c r="K85" s="12"/>
      <c r="L85" s="12"/>
      <c r="M85" s="12"/>
      <c r="N85" s="12"/>
      <c r="O85" s="12"/>
      <c r="P85" s="31">
        <v>0.06</v>
      </c>
      <c r="Q85" s="137">
        <f>SUM(T6:T83)*P85</f>
        <v>159302.39999999999</v>
      </c>
      <c r="R85" s="138"/>
      <c r="S85" s="138"/>
      <c r="T85" s="139"/>
    </row>
    <row r="86" spans="1:20" ht="30" x14ac:dyDescent="0.2">
      <c r="A86" s="132"/>
      <c r="B86" s="8" t="s">
        <v>211</v>
      </c>
      <c r="C86" s="8"/>
      <c r="D86" s="8"/>
      <c r="E86" s="11" t="s">
        <v>127</v>
      </c>
      <c r="F86" s="2" t="s">
        <v>128</v>
      </c>
      <c r="G86" s="1" t="s">
        <v>129</v>
      </c>
      <c r="H86" s="3" t="s">
        <v>139</v>
      </c>
      <c r="I86" s="3" t="s">
        <v>140</v>
      </c>
      <c r="J86" s="12"/>
      <c r="K86" s="12"/>
      <c r="L86" s="12"/>
      <c r="M86" s="12"/>
      <c r="N86" s="12"/>
      <c r="O86" s="12"/>
      <c r="P86" s="30"/>
      <c r="Q86" s="13">
        <v>100</v>
      </c>
      <c r="R86" s="13"/>
      <c r="S86" s="13"/>
      <c r="T86" s="14">
        <f>IF(P86&gt;250,"ERROR",Q86*P86)</f>
        <v>0</v>
      </c>
    </row>
    <row r="87" spans="1:20" ht="23.25" customHeight="1" x14ac:dyDescent="0.2">
      <c r="A87" s="43" t="s">
        <v>130</v>
      </c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5"/>
      <c r="Q87" s="134">
        <f>T84+Q85+T86</f>
        <v>2814342.4</v>
      </c>
      <c r="R87" s="135"/>
      <c r="S87" s="135"/>
      <c r="T87" s="136"/>
    </row>
    <row r="88" spans="1:20" ht="23.25" customHeight="1" x14ac:dyDescent="0.2">
      <c r="A88" s="43" t="s">
        <v>131</v>
      </c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5"/>
      <c r="Q88" s="134">
        <f>Q87*1.17</f>
        <v>3292780.6079999995</v>
      </c>
      <c r="R88" s="135"/>
      <c r="S88" s="135"/>
      <c r="T88" s="136"/>
    </row>
  </sheetData>
  <sheetProtection algorithmName="SHA-512" hashValue="0anv+FB+/+XhJjh9yrkfOPxfSxCE/Nh66QxfTAw7r/+cKSyW2MriUDofjyRPmAgUNah8hNX0urTbe4OEEx5JMg==" saltValue="ftmJ7SEqs5+hXNgYwZrOFA==" spinCount="100000" sheet="1" objects="1" scenarios="1" formatCells="0" formatColumns="0" formatRows="0" selectLockedCells="1" sort="0" autoFilter="0"/>
  <protectedRanges>
    <protectedRange sqref="H57:H59 P57:P59 H66:P66 I67:O69 H55:J56 H51:L54 N47:P56 K55:L61 M47:M61 H61 N57:O61 L39:P46 L47:L50 P85:P86 H39:K50 P61 I57:J61 P64:P65 H64:H65 H62:P62 I63:O65 P67:P68 H67:H68 H70:P84 H6:P38" name="טווח1"/>
  </protectedRanges>
  <mergeCells count="35">
    <mergeCell ref="A74:A77"/>
    <mergeCell ref="Q87:T87"/>
    <mergeCell ref="Q88:T88"/>
    <mergeCell ref="A70:A73"/>
    <mergeCell ref="A80:A83"/>
    <mergeCell ref="A85:A86"/>
    <mergeCell ref="Q85:T85"/>
    <mergeCell ref="D74:D77"/>
    <mergeCell ref="D70:D73"/>
    <mergeCell ref="D80:D83"/>
    <mergeCell ref="A6:A10"/>
    <mergeCell ref="A64:A69"/>
    <mergeCell ref="A11:A16"/>
    <mergeCell ref="A17:A20"/>
    <mergeCell ref="A21:A34"/>
    <mergeCell ref="A35:A36"/>
    <mergeCell ref="A37:A38"/>
    <mergeCell ref="A39:A41"/>
    <mergeCell ref="A47:A50"/>
    <mergeCell ref="A51:A54"/>
    <mergeCell ref="A55:A56"/>
    <mergeCell ref="A57:A61"/>
    <mergeCell ref="D6:D10"/>
    <mergeCell ref="D11:D16"/>
    <mergeCell ref="D17:D20"/>
    <mergeCell ref="D21:D34"/>
    <mergeCell ref="D35:D36"/>
    <mergeCell ref="D57:D69"/>
    <mergeCell ref="D78:D79"/>
    <mergeCell ref="D37:D38"/>
    <mergeCell ref="D51:D54"/>
    <mergeCell ref="D55:D56"/>
    <mergeCell ref="D39:D41"/>
    <mergeCell ref="D47:D50"/>
    <mergeCell ref="D42:D46"/>
  </mergeCells>
  <conditionalFormatting sqref="S6:S83">
    <cfRule type="cellIs" dxfId="1" priority="1" operator="equal">
      <formula>"ERROR"</formula>
    </cfRule>
  </conditionalFormatting>
  <conditionalFormatting sqref="T86">
    <cfRule type="cellIs" dxfId="0" priority="9" operator="equal">
      <formula>"ERROR"</formula>
    </cfRule>
  </conditionalFormatting>
  <pageMargins left="0.7" right="0.7" top="0.75" bottom="0.75" header="0.3" footer="0.3"/>
  <pageSetup paperSize="9" orientation="portrait" verticalDpi="0" r:id="rId1"/>
  <ignoredErrors>
    <ignoredError sqref="K79 M79 M6:M9 K6:K9 M15:M41 K15:K41 M47:M61 K47:K61 M64:M65 K64:K65 M72:M73 K72:K73 K68:K70 M68:M70 K80:K83 M80:M83 M10:M13 K10:K13" unlockedFormula="1"/>
    <ignoredError sqref="Q79 Q6:Q9 Q15:Q41 Q47:Q61 Q72:Q73 Q69:Q70 Q80:Q83 Q10:Q1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Shachar Dotan</dc:creator>
  <cp:lastModifiedBy>Daniel Messika</cp:lastModifiedBy>
  <dcterms:created xsi:type="dcterms:W3CDTF">2022-12-25T12:52:12Z</dcterms:created>
  <dcterms:modified xsi:type="dcterms:W3CDTF">2023-05-09T06:48:00Z</dcterms:modified>
</cp:coreProperties>
</file>